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240" windowWidth="19200" windowHeight="10755"/>
  </bookViews>
  <sheets>
    <sheet name="Районные целевые показатели" sheetId="2" r:id="rId1"/>
    <sheet name="Рейтинг Приложение 3" sheetId="21" r:id="rId2"/>
    <sheet name="Приложение 4" sheetId="4" r:id="rId3"/>
    <sheet name="Приложение 5" sheetId="5" r:id="rId4"/>
    <sheet name="Приложение 6" sheetId="6" r:id="rId5"/>
    <sheet name="Приложение 7" sheetId="7" r:id="rId6"/>
    <sheet name="Приложение 8" sheetId="8" r:id="rId7"/>
    <sheet name="Приложение 9" sheetId="9" r:id="rId8"/>
    <sheet name="Приложение 10" sheetId="10" r:id="rId9"/>
  </sheets>
  <definedNames>
    <definedName name="_xlnm._FilterDatabase" localSheetId="0" hidden="1">'Районные целевые показатели'!$I$6:$I$404</definedName>
  </definedNames>
  <calcPr calcId="152511"/>
</workbook>
</file>

<file path=xl/calcChain.xml><?xml version="1.0" encoding="utf-8"?>
<calcChain xmlns="http://schemas.openxmlformats.org/spreadsheetml/2006/main">
  <c r="I405" i="2" l="1"/>
  <c r="I363" i="2"/>
  <c r="I270" i="2"/>
  <c r="H215" i="2" l="1"/>
  <c r="G215" i="2"/>
  <c r="F215" i="2"/>
  <c r="E215" i="2"/>
  <c r="H193" i="2"/>
  <c r="G193" i="2"/>
  <c r="H169" i="2"/>
  <c r="I165" i="2" s="1"/>
  <c r="F13" i="10" l="1"/>
  <c r="E13" i="10"/>
  <c r="G5" i="10"/>
  <c r="F11" i="9"/>
  <c r="E11" i="9"/>
  <c r="G5" i="9" s="1"/>
  <c r="F8" i="8"/>
  <c r="G5" i="8" s="1"/>
  <c r="E8" i="8"/>
  <c r="F14" i="7"/>
  <c r="G5" i="7" s="1"/>
  <c r="E14" i="7"/>
  <c r="G5" i="6"/>
  <c r="G5" i="5"/>
  <c r="G5" i="4"/>
  <c r="I384" i="2" l="1"/>
  <c r="H129" i="2" l="1"/>
  <c r="G129" i="2"/>
  <c r="H161" i="2"/>
  <c r="I157" i="2" s="1"/>
  <c r="G161" i="2"/>
  <c r="H222" i="2"/>
  <c r="I218" i="2" s="1"/>
  <c r="G222" i="2"/>
  <c r="H243" i="2"/>
  <c r="G243" i="2"/>
  <c r="I242" i="2" l="1"/>
  <c r="I108" i="2"/>
  <c r="H350" i="2"/>
  <c r="G350" i="2"/>
  <c r="I420" i="2"/>
  <c r="I342" i="2" l="1"/>
  <c r="H104" i="2"/>
  <c r="H94" i="2"/>
  <c r="G38" i="2"/>
  <c r="H38" i="2"/>
  <c r="I37" i="2" s="1"/>
  <c r="G104" i="2" l="1"/>
  <c r="I97" i="2" s="1"/>
  <c r="H356" i="2" l="1"/>
  <c r="G356" i="2"/>
  <c r="H250" i="2"/>
  <c r="G250" i="2"/>
  <c r="H35" i="2" l="1"/>
  <c r="G35" i="2"/>
  <c r="I31" i="2" l="1"/>
  <c r="H16" i="2"/>
  <c r="I6" i="2" s="1"/>
  <c r="G16" i="2"/>
  <c r="H45" i="2" l="1"/>
  <c r="G45" i="2"/>
  <c r="H155" i="2"/>
  <c r="G155" i="2"/>
  <c r="I149" i="2" l="1"/>
  <c r="H381" i="2"/>
  <c r="G381" i="2"/>
  <c r="H256" i="2"/>
  <c r="G256" i="2"/>
  <c r="I253" i="2" l="1"/>
  <c r="G361" i="2"/>
  <c r="H268" i="2" l="1"/>
  <c r="G268" i="2"/>
  <c r="H29" i="2"/>
  <c r="G29" i="2"/>
  <c r="I25" i="2" l="1"/>
  <c r="H145" i="2"/>
  <c r="H59" i="2"/>
  <c r="I49" i="2" s="1"/>
  <c r="H138" i="2"/>
  <c r="G145" i="2" l="1"/>
  <c r="I143" i="2" s="1"/>
  <c r="G138" i="2"/>
  <c r="I134" i="2" s="1"/>
  <c r="H415" i="2" l="1"/>
  <c r="G415" i="2"/>
  <c r="H339" i="2"/>
  <c r="G339" i="2"/>
  <c r="F238" i="2" l="1"/>
  <c r="E238" i="2"/>
  <c r="H231" i="2"/>
  <c r="G231" i="2"/>
  <c r="H372" i="2"/>
  <c r="G372" i="2"/>
  <c r="H328" i="2"/>
  <c r="G328" i="2"/>
  <c r="H320" i="2"/>
  <c r="G320" i="2"/>
  <c r="H316" i="2"/>
  <c r="G316" i="2"/>
  <c r="H308" i="2" l="1"/>
  <c r="G308" i="2"/>
  <c r="G294" i="2"/>
  <c r="H294" i="2"/>
  <c r="F250" i="2" l="1"/>
  <c r="E250" i="2"/>
  <c r="E231" i="2"/>
  <c r="E241" i="2" s="1"/>
  <c r="F231" i="2"/>
  <c r="F241" i="2" s="1"/>
  <c r="E222" i="2"/>
  <c r="F428" i="2" l="1"/>
  <c r="E428" i="2"/>
  <c r="F381" i="2"/>
  <c r="E381" i="2"/>
  <c r="F372" i="2"/>
  <c r="E372" i="2"/>
  <c r="F256" i="2"/>
  <c r="E256" i="2"/>
  <c r="F16" i="2"/>
  <c r="E16" i="2"/>
  <c r="I396" i="2" l="1"/>
  <c r="H428" i="2" l="1"/>
  <c r="G428" i="2"/>
  <c r="F415" i="2"/>
  <c r="E415" i="2"/>
  <c r="I390" i="2"/>
  <c r="F387" i="2"/>
  <c r="E387" i="2"/>
  <c r="I375" i="2"/>
  <c r="H361" i="2"/>
  <c r="F361" i="2"/>
  <c r="E361" i="2"/>
  <c r="I359" i="2"/>
  <c r="F356" i="2"/>
  <c r="E356" i="2"/>
  <c r="F350" i="2"/>
  <c r="E350" i="2"/>
  <c r="F339" i="2"/>
  <c r="E339" i="2"/>
  <c r="I323" i="2"/>
  <c r="F328" i="2"/>
  <c r="E328" i="2"/>
  <c r="I318" i="2"/>
  <c r="F320" i="2"/>
  <c r="E320" i="2"/>
  <c r="F316" i="2"/>
  <c r="E316" i="2"/>
  <c r="H312" i="2"/>
  <c r="I299" i="2"/>
  <c r="F308" i="2"/>
  <c r="E308" i="2"/>
  <c r="F294" i="2"/>
  <c r="E294" i="2"/>
  <c r="F268" i="2"/>
  <c r="E268" i="2"/>
  <c r="F243" i="2"/>
  <c r="E243" i="2"/>
  <c r="H238" i="2"/>
  <c r="H241" i="2" s="1"/>
  <c r="G238" i="2"/>
  <c r="F222" i="2"/>
  <c r="F161" i="2"/>
  <c r="E161" i="2"/>
  <c r="F155" i="2"/>
  <c r="E155" i="2"/>
  <c r="F145" i="2"/>
  <c r="E145" i="2"/>
  <c r="F138" i="2"/>
  <c r="E138" i="2"/>
  <c r="F129" i="2"/>
  <c r="E129" i="2"/>
  <c r="F104" i="2"/>
  <c r="E104" i="2"/>
  <c r="G94" i="2"/>
  <c r="I85" i="2" s="1"/>
  <c r="F94" i="2"/>
  <c r="E94" i="2"/>
  <c r="G83" i="2"/>
  <c r="I72" i="2" s="1"/>
  <c r="F83" i="2"/>
  <c r="E83" i="2"/>
  <c r="H68" i="2"/>
  <c r="G68" i="2"/>
  <c r="F68" i="2"/>
  <c r="E68" i="2"/>
  <c r="F59" i="2"/>
  <c r="E59" i="2"/>
  <c r="F45" i="2"/>
  <c r="E45" i="2"/>
  <c r="F38" i="2"/>
  <c r="E38" i="2"/>
  <c r="F35" i="2"/>
  <c r="E35" i="2"/>
  <c r="F29" i="2"/>
  <c r="E29" i="2"/>
  <c r="H22" i="2"/>
  <c r="G22" i="2"/>
  <c r="F22" i="2"/>
  <c r="E22" i="2"/>
  <c r="I64" i="2" l="1"/>
  <c r="I18" i="2"/>
  <c r="G312" i="2"/>
  <c r="I311" i="2" s="1"/>
  <c r="I353" i="2"/>
  <c r="I332" i="2"/>
  <c r="I43" i="2"/>
  <c r="I245" i="2"/>
  <c r="I262" i="2"/>
  <c r="G241" i="2"/>
  <c r="I226" i="2" s="1"/>
  <c r="I313" i="2"/>
</calcChain>
</file>

<file path=xl/sharedStrings.xml><?xml version="1.0" encoding="utf-8"?>
<sst xmlns="http://schemas.openxmlformats.org/spreadsheetml/2006/main" count="1291" uniqueCount="494">
  <si>
    <t>Приложение № 2</t>
  </si>
  <si>
    <t>Данные Райфо</t>
  </si>
  <si>
    <t>Данные отделов</t>
  </si>
  <si>
    <t>Оценка эффективности реализации программы, %</t>
  </si>
  <si>
    <t>Муниципальные программы</t>
  </si>
  <si>
    <t xml:space="preserve"> Целевые показатели программы</t>
  </si>
  <si>
    <t>№ п/п</t>
  </si>
  <si>
    <t>Наименование программы</t>
  </si>
  <si>
    <t>Наименование показателей</t>
  </si>
  <si>
    <t>ед. измерения</t>
  </si>
  <si>
    <t>план</t>
  </si>
  <si>
    <t>факт</t>
  </si>
  <si>
    <t>1.</t>
  </si>
  <si>
    <t xml:space="preserve">Муниципальная программа "Улучшение условий и охраны труда в муниципальном районе Сергиевский на 2023-2025 годы" </t>
  </si>
  <si>
    <t>чел.</t>
  </si>
  <si>
    <t>дней</t>
  </si>
  <si>
    <t>Финансирование программы, в т.ч.</t>
  </si>
  <si>
    <t>тыс. руб.</t>
  </si>
  <si>
    <t>Средства местного бюджета</t>
  </si>
  <si>
    <t>2.</t>
  </si>
  <si>
    <t xml:space="preserve">Муниципальная программа "Комплексная программа профилактики правонарушений в муниципальном районе Сергиевский Самарской области на 2021-2025 годы" </t>
  </si>
  <si>
    <t>1. Повышение процента раскрываемости преступлений</t>
  </si>
  <si>
    <t>%</t>
  </si>
  <si>
    <t>2. Удельный вес уличной преступности в общей структуре преступности</t>
  </si>
  <si>
    <t>3.  Количество членов  в Народной дружине  осуществляющих выходы по патрулированию мест массового пребывания граждан на постоянной основе</t>
  </si>
  <si>
    <t>4. Количество публикаций и иных материалов, размещенных в средствах массовой информации, в том числе на сайте  комиссии по профилактике правонарушений  муниципального района Сергиевский</t>
  </si>
  <si>
    <t>ед.</t>
  </si>
  <si>
    <t>Средства областного бюджета</t>
  </si>
  <si>
    <t>3.</t>
  </si>
  <si>
    <t xml:space="preserve">Муниципальная программа "По противодействию незаконному обороту наркотических средств, профилактике наркомании, лечению и реабилитации наркозависимой части населения муниципального района Сергиевский Самарской области на 2021-2025 годы"
</t>
  </si>
  <si>
    <t xml:space="preserve">Финансирование программы </t>
  </si>
  <si>
    <t>4.</t>
  </si>
  <si>
    <t>2. Совершение актов экстремистской направленности против соблюдения прав и свобод человека на территории района</t>
  </si>
  <si>
    <t>4. Количество публикаций информационных материалов антитеррористического противоэкстремистского характера</t>
  </si>
  <si>
    <t>руб.</t>
  </si>
  <si>
    <t>семья</t>
  </si>
  <si>
    <t>Средства федерального бюджета</t>
  </si>
  <si>
    <t>6.</t>
  </si>
  <si>
    <t>Муниципальная  программа "Переселение граждан из аварийного жилищного фонда, признанного таковым до 1 января 2017г. на территории  муниципального района Сергиевский Самарской области" до 2024 года.</t>
  </si>
  <si>
    <t>Финансирование программы (мероприятия)</t>
  </si>
  <si>
    <t>7.</t>
  </si>
  <si>
    <t>Муниципальная программа "Формирование комфортной городской среды на 2018-2024 годы"</t>
  </si>
  <si>
    <t>1. Количество ежегодно проводимых мониторингов доли дворовых территорий многоквартирных домов и общественных территорий муниципальных образований в Самарской области, благоустроенных в результате реализации программных мероприятий по формированию комфортной городской среды</t>
  </si>
  <si>
    <t xml:space="preserve">2. Реализованы мероприятия по благоустройству, предусмотренные муниципальной программой формирования современной городской среды (количество обустроенных общественных пространств муниципального района Сергиевский)
</t>
  </si>
  <si>
    <t>3. Реализованы мероприятия по благоустройству, предусмотренные муниципальной программой формирования современной городской среды (количество благоустроенных дворовых территорий муниципального района Сергиевский)</t>
  </si>
  <si>
    <t xml:space="preserve">ед. </t>
  </si>
  <si>
    <t>4. Доля реализованных комплексных проектов благоустройства общественных территорий в общем количестве реализованных в течение планового года проектов благоустройства общественных территорий</t>
  </si>
  <si>
    <t>-</t>
  </si>
  <si>
    <t>5. Количество ежегодно проводимых мониторингов доли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</t>
  </si>
  <si>
    <t>6. Доля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 муниципальных образований в Самарской области в отчетном году</t>
  </si>
  <si>
    <t>7. Доля дворовых территорий, благоустройство которых выполнено при участии граждан, организаций в соответствующих мероприятиях, в общем количестве реализованных в течение планового года проектов благоустройства дворовых территорий</t>
  </si>
  <si>
    <t>8. Количество ежегодных публикаций в средствах массовой информации, направленных на стимулирование активности жителей муниципальных образований в Самарской области и бизнеса в инициировании проектов по благоустройству</t>
  </si>
  <si>
    <t>9. Количество протоколов ежегодных собраний собственников многоквартирных домов о принятии решений по выбору видов работ при реализации мероприятий по благоустройству дворовых территорий многоквартирных домов муниципального района Сергиевский</t>
  </si>
  <si>
    <t>10. Количество ежегодно реализуемых проектов по благоустройству общественных территорий по результатам общественных обсуждений с жителями муниципальных образований в Самарской области и иными заинтересованными лицами</t>
  </si>
  <si>
    <t>Внебюджетные средства</t>
  </si>
  <si>
    <t>8.</t>
  </si>
  <si>
    <t>Муниципальная программа "Модернизация и развитие автомобильных дорог общего пользования местного значения в муниципальном районе Сергиевский Самарской области на 2020-2025 годы"</t>
  </si>
  <si>
    <t>1. Протяженность построенных дорог местного значения</t>
  </si>
  <si>
    <t>км</t>
  </si>
  <si>
    <t>2. Протяженность отремонтированных дорог местного значения с асфальтобетонным покрытием</t>
  </si>
  <si>
    <t>3. Площадь отремонтированных дворовых территорий многоквартирных домов и проездов к дворовым территориям многоквартирных домов</t>
  </si>
  <si>
    <t>кв. м</t>
  </si>
  <si>
    <t>4. Протяженность отремонтированной улично-дорожной сети</t>
  </si>
  <si>
    <t>Финансирование программы</t>
  </si>
  <si>
    <t>Муниципальная программа  "Развитие малого и среднего предпринимательства в муниципальном районе Сергиевский на 2022-2024 годы"</t>
  </si>
  <si>
    <t>тыс.руб.</t>
  </si>
  <si>
    <t>тыс. долл. США</t>
  </si>
  <si>
    <t>СМСП</t>
  </si>
  <si>
    <t>1. Количество отремонтированных колодцев, почищенных родников, обустроенных артезианских скважин</t>
  </si>
  <si>
    <t>шт. в год</t>
  </si>
  <si>
    <t>2. Количество деревьев, кустарников, высаженных в рамках восстановительного озеленения</t>
  </si>
  <si>
    <t>3. Количество ликвидированных аварийных деревьев</t>
  </si>
  <si>
    <t xml:space="preserve">5. Количество публикаций, материалов по экологическому воспитанию и просвещению  </t>
  </si>
  <si>
    <t>6. Количество проводимых экологических акций, природоохранных мероприятий в рамках Дней защиты от экологической опасности</t>
  </si>
  <si>
    <t>8. Количество отремонтированных ГТС</t>
  </si>
  <si>
    <t>га</t>
  </si>
  <si>
    <t>12</t>
  </si>
  <si>
    <t xml:space="preserve">1. Обеспечение выполнения полномочий 
и функций администрации  муниципального района Сергиевский
</t>
  </si>
  <si>
    <t>2. Обеспечение хранения, комплектования, учета и использование архивных документов, образовавшихся и образующихся в деятельности органов местного самоуправления, организаций, отнесенных к муниципальной собственности, а также архивных фондов и архивных документов юридических и физических лиц, переданных на законном основании в муниципальную собственность</t>
  </si>
  <si>
    <t>3. Кол-во пользователей, подключенных к системе электронного документооборота «Лотус»</t>
  </si>
  <si>
    <t>4. Исполнение плана-графика проверок муниципального земельного контроля</t>
  </si>
  <si>
    <t>5. Количество проведенных  аукционов и торгов  в рамках прогнозного плана приватизации, результаты которых были опротестованы контролирующими органами</t>
  </si>
  <si>
    <t>6. Количество подготовленных и направленных главе администрации муниципального района Сергиевский аналитических справок  социально-экономического развития района (квартал, полугодие, 9 месяцев, год)</t>
  </si>
  <si>
    <t>шт.</t>
  </si>
  <si>
    <t>7. Доля своевременно направленных для опубликования нормативных правовых актов, от общего числа подлежащих публикации</t>
  </si>
  <si>
    <t>8. Возможность населения вносить предложения в проекты нормативных правовых актов</t>
  </si>
  <si>
    <t>1-да/0-нет</t>
  </si>
  <si>
    <t>да</t>
  </si>
  <si>
    <t>9. Обеспечение выполнения мероприятий (Собрания граждан) для информирования, обсуждения вопросов местного значения и принятия общественно-значимых решений</t>
  </si>
  <si>
    <t xml:space="preserve">14. Среднее время ожидания в очереди 
при обращении заявителя в МФЦ для получения государственных муниципальных услуг
</t>
  </si>
  <si>
    <t>минут</t>
  </si>
  <si>
    <t>16. Обеспечение выполнения мероприятий по мобилизационной подготовке и мобилизационных мероприятий по подготовке администрации муниципального района Сергиевский и переводу экономики района на работу в условиях военного времени в соответствии с утвержденными планами мобилизационной подготовки</t>
  </si>
  <si>
    <t>20. Доля действующих муниципальных зданий и сооружений школьного и дошкольного образования, соответствующих правилам и нормам производственной санитарии</t>
  </si>
  <si>
    <t>21. Доля открытых аукционов в электронной форме от общего количества размещенных заказов</t>
  </si>
  <si>
    <t>13</t>
  </si>
  <si>
    <t xml:space="preserve">Муниципальная  программа "Реконструкция, строительство, ремонт и укрепление материально-технической  базы учреждений  культуры, здравоохранения, образования, ремонт  муниципальных  административных зданий  муниципального района Сергиевский на 2020-2025 годы" </t>
  </si>
  <si>
    <t>1. Количество  зданий образовательных учреждений, в которых проводился капитальный и текущий ремонт</t>
  </si>
  <si>
    <t>3. Количество  административных зданий, в которых проводился капитальный и текущий ремонт</t>
  </si>
  <si>
    <t>4. количество вновь построенных зданий образовательных учреждений.</t>
  </si>
  <si>
    <t>14</t>
  </si>
  <si>
    <t xml:space="preserve">1. Исполнение плана по объектам, подлежащим строительству, реконструкции и капитальному ремонту в текущем году </t>
  </si>
  <si>
    <t>2.Объем введенного в эксплуатацию жилого фонда (плановый)</t>
  </si>
  <si>
    <t>тыс.кв.м</t>
  </si>
  <si>
    <t>15</t>
  </si>
  <si>
    <t>1.Количество муниципальных служащих, прошедших обучение (тренинги, обучающие семинары, повышение квалификации)</t>
  </si>
  <si>
    <t>2. Доля специалистов, имеющих стаж муниципальной службы более 3 лет, от числа муниципальных служащих</t>
  </si>
  <si>
    <t xml:space="preserve">3. Доля муниципальных служащих, успешно прошедших аттестацию от общего количества аттестуемых </t>
  </si>
  <si>
    <t xml:space="preserve">4. Количество муниципальных служащих, включенных в перспективный кадровый резерв для замещения вакантных должностей муниципальной службы </t>
  </si>
  <si>
    <t>5. Количество лиц из числа включенных в кадровый резерв для замещения вакантных должностей муниципальной службы</t>
  </si>
  <si>
    <t>6. Количество муниципальных служащих, прошедших дистанционную оценку профессиональных компетенций</t>
  </si>
  <si>
    <t>16</t>
  </si>
  <si>
    <t xml:space="preserve"> Муниципальная программа "Дети муниципального района Сергиевский на 2021-2025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</si>
  <si>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Количество мероприятий, направленных на повышение статуса семьи, престижа отцовства и материнства</t>
  </si>
  <si>
    <t>2. Удельный вес детей в общем количестве детей в возрасте от 6 до 18 лет, охваченных мероприятиями по отдыху, оздоровлению и занятости</t>
  </si>
  <si>
    <t>3. Удельный вес детей в общей численности обучающихся в образовательных учреждениях, вовлеченных в объединения по различным направлениям</t>
  </si>
  <si>
    <t>4. Удельный вес детей, включенных в систему муниципальной поддержки одаренных детей, в общей численности обучающихся в образовательных учреждениях</t>
  </si>
  <si>
    <t>17</t>
  </si>
  <si>
    <t>Муниципальная программы "Развитие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 на 2014-2025 годы"</t>
  </si>
  <si>
    <t>1. Индекс производства продукции сельского хозяйства в хозяйствах всех категорий (в сопоставимых ценах)</t>
  </si>
  <si>
    <t>% к предыдущему году</t>
  </si>
  <si>
    <t>2 Индекс физического объема инвестиций в основной капитал сельского хозяйства</t>
  </si>
  <si>
    <t>3 Рентабельность сельскохозяйственных организаций (с учетом субсидий)</t>
  </si>
  <si>
    <t xml:space="preserve">4 Среднемесячная номинальная заработная плата в сельском хозяйстве </t>
  </si>
  <si>
    <t xml:space="preserve">5. Производство продукции растениеводства в хозяйствах всех категорий: </t>
  </si>
  <si>
    <t>тыс. тонн</t>
  </si>
  <si>
    <t>зерновые и зернобобовые</t>
  </si>
  <si>
    <t>картофель</t>
  </si>
  <si>
    <t>6. Производство картофеля в сельскохозяйственных организациях, крестьянских (фермерских) хозяйствах, включая индивидуальных предпринимателей</t>
  </si>
  <si>
    <t>7. Удельный вес застрахованных посевных площадей в общей посевной площади</t>
  </si>
  <si>
    <t>8. Удельный вес площади, засеваемой элитными семенами, в общей площади посевов</t>
  </si>
  <si>
    <t>9. Внесение минеральных удобрений на 1 гектар посевной площади</t>
  </si>
  <si>
    <t>кг. д.в.</t>
  </si>
  <si>
    <t>10. Вовлечение в сельскохозяйственный оборот неиспользуемых сельскохозяйственных угодий</t>
  </si>
  <si>
    <t>тыс. га</t>
  </si>
  <si>
    <t>11. Площадь закладки многолетних насаждений</t>
  </si>
  <si>
    <t>12. Площадь раскорчеванных садов в возрасте более 30 лет от года закладки</t>
  </si>
  <si>
    <t>13. Сохранение размера посевных площадей, занятых зерновыми, зернобобовыми и кормовыми сельскохозяйственными культурами</t>
  </si>
  <si>
    <t>14. Размер застрахованной посевной площади</t>
  </si>
  <si>
    <t>15. Доля площади, засеваемой элитными семенами, в общей площади посевов</t>
  </si>
  <si>
    <t>16. Доля застрахованной стоимости продукции растениеводства (страховая сумма по договорам сельскохозяйственного страхования) в общей стоимости</t>
  </si>
  <si>
    <t>17. Размер посевных площадей, занятых зерновыми и зернобобовыми, масличными (за исключением сои и рапса) и кормовыми сельскохозяйственными культурами</t>
  </si>
  <si>
    <t>тыс.га</t>
  </si>
  <si>
    <t>18. Доля застрахованной посевной (посадочной) площади в общей посевной (посадочной) площади (в условных единицах)</t>
  </si>
  <si>
    <t>19. Производство скота и птицы на убой в хозяйствах всех категорий (в живом весе)</t>
  </si>
  <si>
    <t>тонн</t>
  </si>
  <si>
    <t>20. Производство молока в хозяйствах всех категорий</t>
  </si>
  <si>
    <t>голов</t>
  </si>
  <si>
    <t>тракторы</t>
  </si>
  <si>
    <t>зерноуборочные комбайны</t>
  </si>
  <si>
    <t>кормоуборочные комбайны</t>
  </si>
  <si>
    <t>лошад. силы</t>
  </si>
  <si>
    <t>тыс. кв. м</t>
  </si>
  <si>
    <t>В том числе для обеспечения жильем молодых семей и молодых специалистов</t>
  </si>
  <si>
    <t>кв. м.</t>
  </si>
  <si>
    <t>1. Доля населения, систематически занимающихся физической культурой и спортом</t>
  </si>
  <si>
    <t>2. Количество проведенных мероприятий среди населения муниципального района Сергиевский</t>
  </si>
  <si>
    <t>1. Уровень соблюдения схем и утвержденных графиков движения по маршрутной сети межпоселенческих маршрутов</t>
  </si>
  <si>
    <t>1- да
0 - нет</t>
  </si>
  <si>
    <t xml:space="preserve">2. Количество утвержденных межпоселенчес-ких маршрутов движения общественного транспорта в границах муниципального района Сергиевский </t>
  </si>
  <si>
    <t>3. Количество перевезенных пассажиров общественным транспортом муниципального района Сергиевский</t>
  </si>
  <si>
    <t>тыс. чел</t>
  </si>
  <si>
    <t>4. Доля населения, проживающего в населённых пунктах, не имеющих регулярного автомобильного сообщения с административным центром</t>
  </si>
  <si>
    <t>6. Доля автомобилей, оснащенных спутниковой системой ГЛОНАСС</t>
  </si>
  <si>
    <t>7. Доля автомобилей, срок эксплуатации которых не превышает нормативный</t>
  </si>
  <si>
    <t>Финансирование программы ВСЕГО</t>
  </si>
  <si>
    <t xml:space="preserve">Муниципальная программа "Капитальный ремонт общего имущества в многоквартирных домах, расположенных на территории муниципального района Сергиевский Самарской области на 2014-2043 годы" </t>
  </si>
  <si>
    <t>кв.м.</t>
  </si>
  <si>
    <t>1.Количество  погибших при чрезвычайных ситуациях природного и техногенного характера.</t>
  </si>
  <si>
    <t>2.Количество пострадавших при чрезвычайных ситуациях природного и техногенного характера</t>
  </si>
  <si>
    <t>3.Количество публикаций информационных материалов  по противопожарной  тематике, гражданской обороне, защите населения и территорий от чрезвычайных ситуаций, а также безопасности людей на водных  объектах;</t>
  </si>
  <si>
    <t>4. Проведено учений и тренировок по вопросам гражданской обороны и чрезвычайным ситуациям с органами местного самоуправления, а также организациями и предприятиями, осуществляющими свою деятельность на территории муниципального района Сергиевский</t>
  </si>
  <si>
    <t>5.Доля образовательных учреждений, обеспеченных работоспособной системой пожарной сигнализации, системами оповещения и управления эвакуацией людей при пожаре</t>
  </si>
  <si>
    <t>Муниципальная программа "Модернизация объектов коммунальной инфраструктуры в муниципальном районе Сергиевский Самарской области на 2023-2030 годы"</t>
  </si>
  <si>
    <t>1. Количество модернизируемых объектов коммунальной инфраструктуры</t>
  </si>
  <si>
    <t>объект</t>
  </si>
  <si>
    <t xml:space="preserve">2. Количество введенных в эксплуатацию объектов коммунальной инфраструктуры, после проведения строительства, реконструкции и  капитального ремонта </t>
  </si>
  <si>
    <t>3. Уровень отремонтированных инженерных сетей к общей протяженности инженерных сетей</t>
  </si>
  <si>
    <t>Муниципальная программа  "Повышение  безопасности дорожного движения в муниципальном районе Сергиевский Самарской области на 2021-2025 годы"</t>
  </si>
  <si>
    <t>Муниципальная программа "Развитие сферы культуры и туризма на территории муниципального района Сергиевский Самарской области" на 2020-2024 гг.</t>
  </si>
  <si>
    <t>1. Количество посещений музеев</t>
  </si>
  <si>
    <t>тыс.чел.</t>
  </si>
  <si>
    <t>2. Количество оформленных выставок и экспозиций музея</t>
  </si>
  <si>
    <t>3. Количество посещений общедоступных (публичных) библиотек</t>
  </si>
  <si>
    <t>4. Количество посещений культурно-массовых мероприятий клубов и домов культуры (на платной основе)</t>
  </si>
  <si>
    <t>5. Охват детей мероприятиями в рамках Программ летних чтений</t>
  </si>
  <si>
    <t>6. Охват населения выставочно-массовой работой с читательской аудиторией</t>
  </si>
  <si>
    <t>7. Количество участников клубных формирований</t>
  </si>
  <si>
    <t>8. Количество учащихся ДШИ</t>
  </si>
  <si>
    <t>9. Охват населения услугами автоклубов</t>
  </si>
  <si>
    <t>10.  количества зрителей на сеансах отечественных фильмов</t>
  </si>
  <si>
    <t>11. Количество экземпляров новых поступлений в библиотечные фонды общедоступных библиотек на 1 тыс. человек населения</t>
  </si>
  <si>
    <t>12. Количество библиотек по сети, подключенных к информационно-коммуникационной сети Интернет</t>
  </si>
  <si>
    <t>13. Доля детей, привлекаемых к участию в творческих мероприятиях, от общего количества детей, проживающих в районе</t>
  </si>
  <si>
    <t>14. Количество коллективов имеющих звание «народный»</t>
  </si>
  <si>
    <t>15. Количество национальных творческих коллективов принявших участие в областных национальных праздниках</t>
  </si>
  <si>
    <t>16. Количество коллективов, получивших поддержку в рамках программы</t>
  </si>
  <si>
    <t>17. Количество фестивалей и конкурсов, в которых приняли участие творческие коллективы района</t>
  </si>
  <si>
    <t>18. Число оказанных услуг в сфере туризма</t>
  </si>
  <si>
    <t>19. Доля объектов сферы культуры, находящихся в удовлетворительном состоянии</t>
  </si>
  <si>
    <t>20. Оценка удовлетворенности населения услугами в сфере культуры</t>
  </si>
  <si>
    <t>21. Количество учреждений, в которых проведены текущие ремонтные работы</t>
  </si>
  <si>
    <t>22. Количество учреждений, получившие материально-техническое оснащение</t>
  </si>
  <si>
    <t>23. Количество обучающих семинаров, круглых столов, областных фестивалей и конкурсов</t>
  </si>
  <si>
    <t>24. Количество конкурсов профессионального мастерства</t>
  </si>
  <si>
    <t xml:space="preserve">Муниципальная программа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 на 2020-2024 годы" </t>
  </si>
  <si>
    <t xml:space="preserve">1. Охват  населения мероприятиями по патриотическому и духовно-нравственному воспитанию населения </t>
  </si>
  <si>
    <t>2. Охват молодежи программными мероприятиями от общей численности молодежи района</t>
  </si>
  <si>
    <t>3. Количество проведенных мероприятий, посвященных военной истории Отечества и памятным датам</t>
  </si>
  <si>
    <t>4. Количество проектов, направленных на Военно- патриотическое и духовно нравственное воспитание молодежи</t>
  </si>
  <si>
    <t>5. Количество действующих на территории муниципального района Сергиевский молодежных организаций и объединений, патриотических, добровольческих, духовно- нравственных клубов, центров, организаций</t>
  </si>
  <si>
    <t>6. Количество соревнований различного уровня, в которых принимали участие военно-патриотические объединения</t>
  </si>
  <si>
    <t>7. Количество проведенных мероприятий с участием Совета ветеранов войны и труда по воспитанию подрастающего поколения</t>
  </si>
  <si>
    <t>8. Количество мероприятий различного уровня, в которых принимает участие молодежь</t>
  </si>
  <si>
    <t>9. Количество подростков вовлеченных в социально-экономическую деятельность</t>
  </si>
  <si>
    <t>Общее финансирование программы</t>
  </si>
  <si>
    <t>Подпрограмма "Управление муниципальным  долгом муниципального района Сергиевский Самарской области"</t>
  </si>
  <si>
    <t>Финансирование подпрограммы</t>
  </si>
  <si>
    <r>
      <t>тыс. руб</t>
    </r>
    <r>
      <rPr>
        <sz val="10"/>
        <rFont val="Times New Roman"/>
        <family val="1"/>
        <charset val="204"/>
      </rPr>
      <t>.</t>
    </r>
  </si>
  <si>
    <t>Подпрограмма "Межбюджетные отношения муниципального района Сергиевский Самарской области"</t>
  </si>
  <si>
    <t xml:space="preserve">Подпрограмма "Организация планирования и исполнение консолидированного бюджета муниципального района Сергиевский" </t>
  </si>
  <si>
    <t>1 - да
0 - нет</t>
  </si>
  <si>
    <t>Муниципальная программа "Содержание улично-дорожной сети муниципального района Сергиевский на 2023-2030 годы"</t>
  </si>
  <si>
    <t>1. Текущий ремонт асфальтобетонного и грунтощебеночного покрытия улично-дорожной сети</t>
  </si>
  <si>
    <t>2. Очистка дорожного полотна от снежногопокрова и наледи в зимнее время</t>
  </si>
  <si>
    <t>3. Поддержание в летний период в чистоте асфальтобетонного покрытия улично-дорожной сети</t>
  </si>
  <si>
    <t>4. Установка дорожных знаков</t>
  </si>
  <si>
    <t>5. Сокращение доли муниципальных дорог не отвечающим нормативным требованиям, к уровню прошлого года</t>
  </si>
  <si>
    <t>6. Достижение критерия благоустроенности</t>
  </si>
  <si>
    <t>7.Работы по озеленению</t>
  </si>
  <si>
    <t>тыс.м2</t>
  </si>
  <si>
    <t>Муниципальная программа "Профилактика инфекционных и паразитарных заболеваний в муниципальном районе Сергиевский Самарской области на 2022-2024 годы"</t>
  </si>
  <si>
    <t>1. Площадь, на которой проведены дератизационные обработки от грызунов</t>
  </si>
  <si>
    <t>2. Площадь объектов, на которой проведены дезинсекционные мероприятия</t>
  </si>
  <si>
    <t>3. Площадь, на которой проведены акарицидные обработки от клещей, всего, в том числе</t>
  </si>
  <si>
    <t>2. Количество публикаций в средствах массовой информации по вопросам создания для инвалидов и маломобильных граждан безбарьерной среды жизнедеятельности и условий, необходимых для успешной интеграции их в общество, от 
общего числа публикаций</t>
  </si>
  <si>
    <t>Муниципальная программа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«Сергиевская центральная районная больница» расположенных на территории муниципального района Сергиевский на 2019-2024 годы"</t>
  </si>
  <si>
    <t>1. Количество студентов, получивших ежемесячную  стипендию по заключенным целевым контрактам</t>
  </si>
  <si>
    <t>2. Количество врачей, трудоустроенных в ГБУЗ СО «Сергиевская ЦРБ», получивших стипендию</t>
  </si>
  <si>
    <t>3. Количество специалистов (врачей и фельдшеров ФАП), получивших материальную помощь в виде компенсации за наем жилых помещений</t>
  </si>
  <si>
    <t>4. Предоставление служебного жилья на основании договора найма служебного жилого помещения (для врачей и фельдшеров ФАП)</t>
  </si>
  <si>
    <t>5. Количество медицинских работников, получивших поощрения Главы муниципального района Сергиевский</t>
  </si>
  <si>
    <t>6. Количество публикаций в СМИ</t>
  </si>
  <si>
    <t>1. Количество объектов социальной инфраструктуры, введенных в эксплуатацию</t>
  </si>
  <si>
    <t>2. Количество объектов инженерной инфраструктуры, завершенных проектированием</t>
  </si>
  <si>
    <t>3. Количество подготовленных и утвержденных документов в сфере градостроительной деятельности общественных территорий</t>
  </si>
  <si>
    <t>Муниципальная программа "Противодействие коррупции в муниципальном районе Сергиевский на 2021-2025 годы"</t>
  </si>
  <si>
    <t>4. Количество правовых актов и других документов антикоррупционной направленности, размещенных в сети Интернет и в СМИ</t>
  </si>
  <si>
    <t>Программа НЕ ФИНАНСИРУЕТСЯ</t>
  </si>
  <si>
    <t xml:space="preserve">1. Рост оборота розничной торговли в муниципальном районе Сергиевский </t>
  </si>
  <si>
    <t xml:space="preserve">2. Достижение установленных нормативов минимальной обеспеченности населения муниципального района Сергиевский площадью стационарных торговых объектов
</t>
  </si>
  <si>
    <t xml:space="preserve">3. Достижение установленных нормативов минимальной обеспеченности населения торговыми павильонами и киосками по продаже продовольственных товаров и сельскохозяйственной продукции
</t>
  </si>
  <si>
    <t>4. Достижение установленных нормативов минимальной обеспеченности населения торговыми павильонами и киосками по продаже продукции общественного питания</t>
  </si>
  <si>
    <t>5. Количество стационарных торговых объектов розничной торговли муниципального района Сергиевский</t>
  </si>
  <si>
    <t>6. Количество нестационарных торговых объектов розничной торговли муниципального района Сергиевский</t>
  </si>
  <si>
    <t>7.  Торговая площадь стационарных торговых объектов муниципального района Сергиевский</t>
  </si>
  <si>
    <t>8. Количество публикаций и сообщений в средствах массовой информации, направленных на повышение потребительской грамотности</t>
  </si>
  <si>
    <t>1. Объем ввода (приобретения) жилья для граждан, проживающих на сельских территориях</t>
  </si>
  <si>
    <t>2. Количество семей, проживающих на сельских территориях, улучшивших жилищные условия</t>
  </si>
  <si>
    <t>3. Объем ввода (приобретения) жилья, предоставляемого гражданам,  проживающим на сельских территориях, по договорам найма жилого помещения</t>
  </si>
  <si>
    <t>4. Количество реализованных общественно значимых проектов по благоустройству сельских территорий</t>
  </si>
  <si>
    <t>5. Количество площадок, расположенных на сельских территориях, обустроенных инженерной инфраструктурой и благоустроенных под компактную жилищную застройку</t>
  </si>
  <si>
    <t>6. Протяженность введенных в действие локальных газопроводов</t>
  </si>
  <si>
    <t>7. Протяженность введенных в действие локальных водопроводов</t>
  </si>
  <si>
    <t>8. Количество объектов капитального строительства социальной и инженерной инфраструктуры сельских агломераций и территорий, по которым за счет средств субсидии разработана проектно-сметная документация</t>
  </si>
  <si>
    <t>9. Количество реализованных проектов комплексного развития сельских территорий (сельских агломераций) в рамках ведомственной целевой программы "Современный облик сельских территорий"  государственной программы РФ "Комплексное развитие сельских территорий";</t>
  </si>
  <si>
    <t>10. Протяженность на сельских территориях вновь построенных и приведенных в соответствие с нормативными требованиями автомобильных дорог общего пользования, введенных (переданных) в эксплуатацию, при софинансировании работ по их строительству, реконструкции, капитальному ремонту и ремонту из федерального бюджета</t>
  </si>
  <si>
    <t>Внебюджетные источники</t>
  </si>
  <si>
    <t xml:space="preserve">Муниципальная программа «Укрепление общественного здоровья на территории муниципального района Сергиевский Самарской области
на 2021 - 2024 годы»
</t>
  </si>
  <si>
    <t>1. Смертность мужчин в возрасте 16-59 лет (на 100 тыс. населения)</t>
  </si>
  <si>
    <t>2. Смертность женщин в возрасте 16-54 лет (на 100 тыс. населения)</t>
  </si>
  <si>
    <t>3. обращаемость в медицинские организации по вопросам профилактики неинфекционных и инфекционных заболеваний и  здорового образа жизни (тысяч человек)</t>
  </si>
  <si>
    <t>4. снижение смертности населения старше трудоспособного возраста (на 1000 человек населения соответствующего возраста)</t>
  </si>
  <si>
    <t>5. доля населения, охваченного профилактическими мероприятиями, направленными на снижение распространенности неинфекционных и инфекционных заболеваний, от общей численности жителей  муниципального района Сергиевский</t>
  </si>
  <si>
    <t>6. доля населения, ведущего здоровый образ жизни, от общей численности жителей муниципального района Сергиевский</t>
  </si>
  <si>
    <t>7. количество муниципальных и общественных организаций, взаимодействующих в рамках деятельности муниципальной программы</t>
  </si>
  <si>
    <t>8. Изготовление и размещение баннеров по пропаганде здорового образа жизни, семейные ценности, отказ от вредных привычек</t>
  </si>
  <si>
    <t>Приложение № 3</t>
  </si>
  <si>
    <t>№ п/п/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</si>
  <si>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</si>
  <si>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</si>
  <si>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</si>
  <si>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</si>
  <si>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</si>
  <si>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</si>
  <si>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</si>
  <si>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Муниципальной программы «Поддержка социально ориентированных некоммерческих организаций, объединений и общественных инициатив граждан муниципального района Сергиевский Самарской области на 2023-2027 годы»</t>
  </si>
  <si>
    <t>шт</t>
  </si>
  <si>
    <t>чел</t>
  </si>
  <si>
    <t>1. количество СОНКО, осуществляющие деятельность на территории муниципального района Сергиевский, получивших финансовую поддержку</t>
  </si>
  <si>
    <t>2. количество СОНКО, осуществляющие деятельность на территории муниципального района Сергиевский, получивших финансовую поддержку в рамках муниципальной программы для реализации социально значимых проектов</t>
  </si>
  <si>
    <t>3. Количество помещений, предоставленных СОНКО на условиях льготной (в том числе на безвозмездной) аренды</t>
  </si>
  <si>
    <t>4. Количество СОНКО  и ОО, находящихся на бухгалтерском сопровождении</t>
  </si>
  <si>
    <t>5. количество мероприятий и акций, проведенных СОНКО и ОО</t>
  </si>
  <si>
    <t>6. количество членов СОНКО и ОО, прошедших обучение</t>
  </si>
  <si>
    <t>7. Количество консультаций СОНКО и ОО по социальному проектированию</t>
  </si>
  <si>
    <t>8. Размещение информации, публикаций, телепередач о деятельности СОНКО и ОО в муниципальных и региональных СМИ и сети Интернет.</t>
  </si>
  <si>
    <t>9. количество реализованных проектов СОНКО и ОО</t>
  </si>
  <si>
    <t>Муниципальная программа "Комплексная программа профилактики правонарушений в муниципальном районе Сергиевский Самарской области на 2021-2025 годы"</t>
  </si>
  <si>
    <t>Муниципальная программа "Дети муниципального района Сергиевский на 2021-2025 годы"</t>
  </si>
  <si>
    <t>Средства фонда</t>
  </si>
  <si>
    <t>Оценка значений целевых индикаторов, показателей и эффективность реализации муниципальных программ за 2024 г.</t>
  </si>
  <si>
    <t>21. Производство масличных культур в хозяйствах всех категорий</t>
  </si>
  <si>
    <t>22. Производство скота и птицы на убой (в живом весе) в сельскохозяйственных организациях, КФХ и ИП.</t>
  </si>
  <si>
    <t>23. Маточное поголовье овец и коз в сельскохозяйственных организациях, крестьянских (фермерских) хозяйствах, включая индивидуальных предпринимателей</t>
  </si>
  <si>
    <t>24. Производство молока в сельскохозяйственных организациях, крестьянских (фермерских) хозяйствах, включая индивидуальных предпринимателей</t>
  </si>
  <si>
    <t>25. Численность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</t>
  </si>
  <si>
    <t>26. Поголовье коров в сельскохозяйственных организациях, крестьянских (фермерских) хозяйствах</t>
  </si>
  <si>
    <t>27. Объемы приобретения новой техники сельскохозяйственными товаропроизводителями всех форм собственности (включая ЛПХ):</t>
  </si>
  <si>
    <t>28. Энергообеспеченность сельскохозяйственных организаций на 100 га посевной площади</t>
  </si>
  <si>
    <t>29. Ввод (приобретение) жилья для граждан, проживающих в сельской местности, в том числе для молодых семей и молодых специалистов на селе</t>
  </si>
  <si>
    <t>30. Уровень газификации домов (квартир) сетевым газом</t>
  </si>
  <si>
    <t>31. Уровень обеспеченности сельского населения питьевой водой</t>
  </si>
  <si>
    <t>32. Количество реализованных проектов местных инициатив граждан, проживающих в сельской местности, получивших грантовую поддержку</t>
  </si>
  <si>
    <t>33. Количество населенных пунктов, расположенных в сельской местности, в которых реализованы проекты комплексного обустройства площадок под компактную застройку</t>
  </si>
  <si>
    <t>34. Ввод в действие фельдшерско-акушерских пунктов и (или) офисов врачей общей практики</t>
  </si>
  <si>
    <t>35. Количество вовлеченных в субъекты МСП, осуществляющих деятельность в сфере сельского хозяйства, в том числе за счет средств государственной поддержки</t>
  </si>
  <si>
    <t xml:space="preserve">Муниципальная программа "Развитие муниципальной службы в муниципальном районе Сергиевский на 2024-2028 годы"
</t>
  </si>
  <si>
    <t>Муниципальная программа "Стимулирование развития жилищного строительства на территории м.р.Сергиевский Самарской области на 2024-2026 годы"</t>
  </si>
  <si>
    <t xml:space="preserve">Муниципальная  программа "Реконструкция, строительство, ремонт и укрепление материально-технической  базы учреждений  культуры, здравоохранения, образования и  административных зданий, ремонт прочих объектов муниципального района Сергиевский Самарской области на 2020-2025 годы" </t>
  </si>
  <si>
    <t>Муниципальная программа "Обеспечение реализации политики в сфере строительного комплекса и градостроительной деятельности муниципального района Сергиевский на 2024-2026 годы"</t>
  </si>
  <si>
    <t>Муниципальная программа «Комплексное развитие сельских территорий в муниципальном районе Сергиевский Самарской области на 2020-2026 годы»</t>
  </si>
  <si>
    <t>Муниципальная программа "Развитие транспортного обслуживания населения и организаций в муниципальном районе Сергиевский Самарской области на 2024-2028 годы"</t>
  </si>
  <si>
    <t>Муниципальная программа "Управление муниципальными финансами и муниципальным долгом муниципального района Сергиевский Самарской области на 2024-2028гг"</t>
  </si>
  <si>
    <t>Муниципальная программа "Развитие сферы культуры и туризма на территории муниципального района Сергиевский" на 2020-2024 гг.</t>
  </si>
  <si>
    <t>Муниципальная программа "Развитие торговли в муниципальном районе Сергиевский Самарской области на 2024-2027 годы"</t>
  </si>
  <si>
    <t>Муниципальная программа  "Развитие малого и среднего предпринимательства в муниципальном районе Сергиевский Самарской области на 2022-2024 годы"</t>
  </si>
  <si>
    <t>Подпрограмма 2 "Развитие системы оказания автотранспортных услуг структурных подразделений администрации муниципального района Сергиевский Самарской области и иным учреждениям, с целью эффективного использования автотранспортных средств на 2024-2028 годы"</t>
  </si>
  <si>
    <t>Подпрограмма 1 "Обеспечение пассажирскими перевозками межпоселенческого характера в м.р. Сергиевский Самарской области на 2024-2028 годы"</t>
  </si>
  <si>
    <t xml:space="preserve"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на территории в м.р. Сергиевский на 2024-2026 годы" </t>
  </si>
  <si>
    <t>12. Количество ходатайств на награждение наградами  администрации муниципального района Сергиевский , рассмотренных с нарушением  установленных сроков</t>
  </si>
  <si>
    <t>11. Доля организованных мероприятий по повышению инвестиционной привлекательности  от запланированных</t>
  </si>
  <si>
    <t>2. Процент исполнения плана поступления налоговых и неналоговых доходов в бюджет муниципального района Сергиевский Самарской области</t>
  </si>
  <si>
    <t>4. Доля контрольных мероприятий, по результатам которых приняты меры, направленные на устранение выявленных нарушений, в общем объеме контрольных мероприятий, требующих принятия таких мер</t>
  </si>
  <si>
    <t>5. Коэффициент полноты размещения информации на едином портале бюджетной системы (ЕПБС).</t>
  </si>
  <si>
    <t>3. Отсутствие просроченной задолженности по долговым обязательствам муниципального района Сергиевский Самарской области</t>
  </si>
  <si>
    <t>1. Отношение объема муниципального долга муниципального района Сергиевский Самарской области к общему годовому объему доходов бюджета муниципального района Сергиевский Самарской области без учета утвержденного объема безвозмездных поступлений не должно превышать</t>
  </si>
  <si>
    <t>1. Отношение дефицита местного бюджета к общему объему доходов местного бюджета без учета объема безвозмездных поступлений</t>
  </si>
  <si>
    <t xml:space="preserve">2. Перечисление предусмотренных муниципальной программой межбюджетных трансфертов из бюджета муниципального района Сергиевский местным бюджетам, в объеме, утвержденном решением Собрания представителей муниципального района Сергиевский </t>
  </si>
  <si>
    <t>2. Доля расходов на обслуживание муниципального долга муниципального района Сергиевский Самарской области в общем объеме расходов, которые осуществляются за счет субвенций, предоставляемых из бюджетной системы Российской Федерации</t>
  </si>
  <si>
    <t>3. Процент  исполнения плана бюджета по расходам муниципального района Сергиевский Самарской области</t>
  </si>
  <si>
    <t>1. Внесение проекта метсного бюджета на очередной финансовый год и плановый период в Собрание представителей муниципального района Сергиевский в установленный срок</t>
  </si>
  <si>
    <t>5. Доля автомобилей, предоставленных точно по адресу и по времени, не превышающему 15 мин ожидания отделам, комитетам, управлениям администрации муниципального района Сергиевский, другим учреждениям, финансируемым за счет средств местного бюджета</t>
  </si>
  <si>
    <t>Муниципальная программа "Обеспечение беспрепятственного доступа инвалидов и маломобильных групп населения к объектам  социальной инфраструктуры и информации в муниципальной районе Сергиевский на 2024-2026 годы"</t>
  </si>
  <si>
    <t>1. Количество приоритетных значимых объектов социальной инфраструктуры, оборудованных с целью обеспечения доступности для инвалидов и маломобильных граждан</t>
  </si>
  <si>
    <t>2. Количество зданий учреждений культуры, в которых проводился капитальный и текущий ремонт</t>
  </si>
  <si>
    <t>1.Количество больных   наркоманией, состоящих на наркологическом учете, в наркологическом кабинете ГБУЗ СО «Сергиевская ЦРБ» с диагнозом наркомания.</t>
  </si>
  <si>
    <t>2.Количество публикаций и иных материалов антинаркотической тематики, размещенных в средствах массовой информации, в том числе на сайте антинаркотической комиссии муниципального района Сергиевский.</t>
  </si>
  <si>
    <t>3.Количество зарегистрированных преступлений, связанных    с    незаконным оборотом наркотиков, в том числе   связанных со сбытом, выявленных   правоохранительными органами.</t>
  </si>
  <si>
    <t>4.Доля учащейся    молодежи, участвующей в реализации      профилактических антинаркотических     программ на базе образовательных   учреждений   и   учреждений по работе с молодежью в Самарской области, в общей численности учащейся молодежи.</t>
  </si>
  <si>
    <t>1.Количество пострадавших в результате ДТП</t>
  </si>
  <si>
    <t>2.Количество погибших в результате ДТП</t>
  </si>
  <si>
    <t>3.Количество ДТП</t>
  </si>
  <si>
    <t>4.Количество проведенных мероприятий</t>
  </si>
  <si>
    <t xml:space="preserve">Муниципальная программа "Профилактика терроризма и экстремизма в муниципальном районе Сергиевский Самарской области на 2024-2026 годы" </t>
  </si>
  <si>
    <t>1. Совершение (попытка совершения) террористических актов на территории района</t>
  </si>
  <si>
    <t>3. Оборудование объектов с массовым пребыванием граждан системами видеонаблюдения и системами управления эвакуацией</t>
  </si>
  <si>
    <t>% от количества опрошенных граждан</t>
  </si>
  <si>
    <t>1. Доля граждан, удовлетворенных деятельностью органов местного самоуправления муниципального района Сергиевский</t>
  </si>
  <si>
    <t>2. Доля служебных проверок, проведенных по выявленным фактам коррупционных проявлений органах местного самоуправления муниципального района Сергиевский, в том числе на основании опубликованных в СМИ материалов журналистских расследований и авторских материалов</t>
  </si>
  <si>
    <t>3. Доля проведенных проверок достоверности представленных сведений о доходах муниципальных служащих, проводимых по распоряжению Главы муниципального района Сергиевский</t>
  </si>
  <si>
    <t>5. Количество размещенных в средствах массовой информации антикоррупционных материалов.</t>
  </si>
  <si>
    <t>% от количества выявленных фактов коррупционных проявлений</t>
  </si>
  <si>
    <t>Муниципальная программа "Обращение с отходами на территории м.р. Сергиевский на 2024-2026 г.г."</t>
  </si>
  <si>
    <t>1. Количество отремонтированных контейнерных площадок</t>
  </si>
  <si>
    <t>2. Количество построенных и обустроенных контейнерных площадок</t>
  </si>
  <si>
    <t>3.Количество   ликвидированных несанкционированных свалок, объектов накопленного вреда.</t>
  </si>
  <si>
    <t>4. Площадь восстановленных  земель после ликвидации  несанкционированных свалок,  объектов накопленного вреда.</t>
  </si>
  <si>
    <t>5. Площадь убранной природной территории во время проведения экологических акций</t>
  </si>
  <si>
    <t>6. Количество  ртутьсодержащих ламп отправленных на демеркуризацию</t>
  </si>
  <si>
    <t>7.Тираж печатной продукции экологического содержания (газет, книг, альбомов, буклетов, календарей и т.п.)</t>
  </si>
  <si>
    <t>Муниципальная программа "Экологическая программа территории муниципального района Сергиевский на 2024-2026 г.г."</t>
  </si>
  <si>
    <t xml:space="preserve">4. Доля населения охваченного мероприятиями по экологическому воспитанию, культуре и просвящению к общему числу жителей района </t>
  </si>
  <si>
    <t xml:space="preserve">7.Длина участка расчистки русла реки  (экологическое оздоровление) </t>
  </si>
  <si>
    <t>км.</t>
  </si>
  <si>
    <t>9.Количество оформленных природоохранных документов (заключений, проектов, разрешений и т.д.)</t>
  </si>
  <si>
    <t>1. Количество консультационно-информационных услуг, оказанных субъектам малого и среднего предпринимательства и физическим лицам – потенциальным субъектам малого и среднего предпринимательства</t>
  </si>
  <si>
    <t>2. Количество микрозаймов, выданных субъектам малого и среднего предпринимательства, всего</t>
  </si>
  <si>
    <t>3. Объем микрозаймов, выданных субъектов малого и среднего предпринимательства, всего</t>
  </si>
  <si>
    <t>4. Количество направленных в АО микрофинансовая компания "ГФСО" заявок от СМСП и самозанятых, заинтересованных в получении финансовой поддержки.</t>
  </si>
  <si>
    <t>5. Количество СМСП, отвечающих критериям отнесения к социальному предпринимательству, направленных в МЭРИ СО (ИКАСО)</t>
  </si>
  <si>
    <t>6. Количество публикаций в муниципальных СМИ , официальных сайтах, наружная реклама</t>
  </si>
  <si>
    <t>7. Количество СМСП (вновь созданных СМСП), получивших услуги центра "Мой бизнес" и зарегистрированных на платформе "МСП РФ"</t>
  </si>
  <si>
    <t xml:space="preserve">8. Количество СМСП, участников региональных конкурсов </t>
  </si>
  <si>
    <t>9. Объем поддержанного экспорта СМСП - экспортеров, заключивших экспортные контракты по результатам услуг ЦПЭ</t>
  </si>
  <si>
    <t>10. Количество субъектов малого среднего предпринимательства (МСП)</t>
  </si>
  <si>
    <t>4. Доля родителей, лишенных родительских прав, в результате чего дети остались без попечения обоих родителей или единственного родителя от общего количества совершеннолетних граждан, проживающих в муниципальном образовании</t>
  </si>
  <si>
    <t>5. Доля обращений граждан, рассмотренных в установленные сроки, от общего количества поступивших обращений</t>
  </si>
  <si>
    <t>Муниципальная программа  «Обеспечение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 на 2024-2028 годы»</t>
  </si>
  <si>
    <t xml:space="preserve">1. Доля детей-сирот и детей, оставшихся без попечения родителей, устроенных на семейные формы воcпитания, от общего количества детей, оставшихся без попечения родителей, проживающих в районе </t>
  </si>
  <si>
    <t>2. Доля детей, оставшихся без попечения родителей, возвращенных родителям, устроенных на семейные формы воспитания от общего количества детей-сирот и детей, оставшихся без попечения родителей, выявленных и учтенных в текущем году в районе</t>
  </si>
  <si>
    <t>3. Доля выявленных на территории района детей, оставшихся без попечения родителей, от общего количества детского населения в районе количества детского населения</t>
  </si>
  <si>
    <t>6. Доля совершеннолетних недееспособных (ограниченно дееспособных) граждан, переданных под опеку физических лиц, от общего числа недееспособных (ограниченно дееспособных) (ограниченно дееспособных) граждан, выявленных и учтенных в текущем году в районе</t>
  </si>
  <si>
    <t>7. Доля своевременно произведенных выплат вознаграждения причитающегося приемному родителю, патронатному воспитателю, от общего количества назначенных выплат вознаграждения причитающегося приемному родителю, патронатному</t>
  </si>
  <si>
    <t>8. Доля своевременно произведенных выплат вознаграждения причитающегося приемному родителю, патронатному воспитателю, от общего количества назначенных выплат вознаграждения причитающегося приемному родителю, патронатному</t>
  </si>
  <si>
    <t>19. Обеспечение учреждений ведением бухгалтерского (бюджетного) учета на договорной основе</t>
  </si>
  <si>
    <t xml:space="preserve">Муниципальная программа "Совершенствование муниципального управления и повышение инвестиционной привлекательности  муниципального района Сергиевский на 2024-2026 годы" </t>
  </si>
  <si>
    <t>15. Количество пакетов документов на оформление субсидий сельхозтоваропроизводителям, рассмотренных с нарушением сроков, установленных Порядками предоставления субсидий</t>
  </si>
  <si>
    <t>10. Количество поступивших административных материалов и жалоб, рассмотренных с нарушением сроков, установленных законодательством</t>
  </si>
  <si>
    <t>18. Количество обращений граждан в ОМС района, рассмотренных с нарушением сроков, установленных законодательством</t>
  </si>
  <si>
    <t>13. Доля освященных в районных СМИ мероприятий,  направленных на создание положительного имиджа и инвестиционной привлекательности муниципального района Сергиевский</t>
  </si>
  <si>
    <t>17. Обеспечение социальной поддержки отдельным категориям граждан в улучшении жилищных условий</t>
  </si>
  <si>
    <t>Муниципальная  программа "Переселение граждан из аварийного жилищного фонда, признанного таковым до 1 января 2017г. на территории  муниципального района Сергиевский Самарской области" до 2024 года</t>
  </si>
  <si>
    <t>Муниципальная  программа  муниципального района Сергиевский "Молодой семье-доступное жилье до 2027 г."</t>
  </si>
  <si>
    <t>Муниципальная программа "Обеспечение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 на 2024-2028 годы".</t>
  </si>
  <si>
    <t>Муниципальная программа «Укрепление общественного здоровья на территории муниципального района Сергиевский Самарской области
на 2021-2024 годы»</t>
  </si>
  <si>
    <t xml:space="preserve">Муниципальная программа "Управление муниципальными финансами и муниципальным долгом муниципального района Сергиевский Самарской области на 2024-2028 гг"
</t>
  </si>
  <si>
    <t xml:space="preserve">Муниципальная программа "Обеспечение беспрепятственного доступа инвалидов и маломобильных групп населения к объектам  социальной инфраструктуры и информации в муниципальной районе Сергиевский на 2024-2026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</si>
  <si>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Оценка значений целевых индикаторов, показателей и эффективность реализации муниципальной программы «Формирование комфортной городской среды на 2018-2024 годы»</t>
  </si>
  <si>
    <t>Муниципальная программа «Формирование комфортной городской среды на 2018-2024 годы»</t>
  </si>
  <si>
    <t>1. Количество ежегодно проводимых мониторингов доли дворовых территорий многоквартирных домов и общественных территорий многоквартирных домов и общественных территорий муниципального района Сергиевский, благоустроенных в результате реализации программных мероприятий по формированию комфортной городской среды</t>
  </si>
  <si>
    <t>2. Доля дворовых территорий многоквартирных домов, на которых реализован минимальный перечень работ по благоустройству, в общем количестве дворовых территорий многоквартирных домов муниципального района Сергиевский</t>
  </si>
  <si>
    <t>3. Доля благоустроенных общественных территорий в общем количестве территорий муниципального района Сергиевский</t>
  </si>
  <si>
    <t>4. Количество ежегодно проводимых мониторингов доли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</t>
  </si>
  <si>
    <t>5. Доля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 муниципальных образований в Самарской области в отчетном году</t>
  </si>
  <si>
    <t>6. Доля дворовых территорий, благоустройство которых выполнено при участии граждан, организаций в соответствующих мероприятиях, в общем количестве реализованных в течение планового года проектов благоустройства дворовых территорий</t>
  </si>
  <si>
    <t>7. Количество ежегодных публикаций в средствах массовой информации, направленных на стимулирование активности жителей муниципальных образований в Самарской области и бизнеса в инициировании проектов по благоустройству</t>
  </si>
  <si>
    <t xml:space="preserve">8. Реализованы мероприятия по благоустройству, предусмотренные муниципальной программой формирования современной городской среды (количество обустроенных общественных пространств муниципального района Сергиевский)
</t>
  </si>
  <si>
    <t>9. Реализованы мероприятия по благоустройству, предусмотренные муниципальной программой формирования современной городской среды (количество благоустроенных дворовых территорий муниципального района Сергиевский)</t>
  </si>
  <si>
    <t>10. Количество ежегодных публикаций в средствах массовой информации, направленных на стимулирование активности жителей муниципальных образований в Самарской области и бизнеса в инициировании проектов по благоустройству</t>
  </si>
  <si>
    <t>11. Количество протоколов ежегодных собраний собственников многоквартирных домов о принятии решений по выбору видов работ при реализации мероприятий по благоустройству дворовых территорий многоквартирных домов муниципального района Сергиевский</t>
  </si>
  <si>
    <t>12. Количество ежегодно реализуемых проектов по благоустройству общественных территорий по результатам общественных обсуждений с жителями муниципальных образований в Самарской области и иными заинтересованными лицами</t>
  </si>
  <si>
    <t>Оценка значений целевых индикаторов, показателей и эффективность реализации муниципальной программы "Развитие малого и среднего предпринимательства в муниципальном районе Сергиевский на 2022-2024 годы"</t>
  </si>
  <si>
    <t>1. Численность занятых в сфере малого и среднего предпринимательства, включая индивидуальных предпринимателей и самозанятых граждан,  (нарастающим итогом)</t>
  </si>
  <si>
    <t>2. Прирост численности занятых в сфере малого и среднего предпринимательства за счет легализации теневого сектора экономики, нарастающим итогом</t>
  </si>
  <si>
    <t>3. Количество легализованных в сфере МСП</t>
  </si>
  <si>
    <t>4. Количество ИП, применяемых патентную систему налогооблажения</t>
  </si>
  <si>
    <t>5. Количество самозанятых граждан, зафиксировавших свой статус с учетом ведения налогового режима для самозанятых</t>
  </si>
  <si>
    <t>6. Количество уникальных СМСП и физических лиц, полувивших информационно-консультационную услугу при поддержке ИКАСО</t>
  </si>
  <si>
    <t>7. Количество консультационно-информационных услуг, оказанных субъектам малого и среднего предпринимательства и физическим лицам – потенциальным субъектам малого и среднего предпринимательства</t>
  </si>
  <si>
    <t>8. Количество уникальных субъектов малого и среднего предпринимательства, получивших информационно-консультационную поддержку</t>
  </si>
  <si>
    <t>9. Количество субъектов МСП и самозанятых граждан, получивших поддержку в рамках федерального проекта</t>
  </si>
  <si>
    <t>10. Количество субъектов МСП, выведенных на экспорт при поддержке центров (агентств) координации поддержки экспортно-ориентированных субъектов МСП, (нарастающим итогом)</t>
  </si>
  <si>
    <t>11. Количество направленных в РЭЦ данных о СМСП - потенциальных экспортерах</t>
  </si>
  <si>
    <t>12. Количество физических лиц-участников ФП «Популяризация предпринимательства»</t>
  </si>
  <si>
    <t>13. Количество обученных основам ведения бизнеса, финансовой грамотности и иным навыкам предпринимательской деятельности</t>
  </si>
  <si>
    <t>14. Количество вновь созданных субъектов МСП по итогам реализации ФП «Популяризация предпринимательства»</t>
  </si>
  <si>
    <t>15. Количество физических лиц-участников федерального проекта, занятых в сфере малого и среднего предпринимательства, по итогам участия в федеральном проекте</t>
  </si>
  <si>
    <t>16. Количество микрозаймов, выданных субъектам малого и среднего предпринимательства, всего</t>
  </si>
  <si>
    <t>17. Объем микрозаймов, выданных субъектов малого и среднего предпринимательства, всего</t>
  </si>
  <si>
    <t>18. Количество СМСП, отвечающих требованиям и условиям оказания финансовой  поддержки (микрозаймы и поручительства), направленных в МЭР СО (АО «ГФСО»)»</t>
  </si>
  <si>
    <t>19. Количество направленных в АО "ГФСО" данных о СМСП и самозанятых, всего.</t>
  </si>
  <si>
    <t>20. Количество СМСП, отвечающих критериям отнесения к социальному предпринимательству, направленных в МЭРИ СО (ИКАСО)</t>
  </si>
  <si>
    <t>21. Количество вновь созданных рабочих мест субъектами малого и среднего предпринимательства – получателями микрозайма</t>
  </si>
  <si>
    <t>22. Прирост среднесписочной численности работников (без внешних совместителей), занятых у субъектов малого и среднего предпринимательства</t>
  </si>
  <si>
    <t>23. Количество публикаций в муниципальных СМИ , официальных сайтах, наружная реклама</t>
  </si>
  <si>
    <t>24. Доля субъектов малого и среднего предпринимательства, получивших поддержку от общего количества субъектов малого и среднего предпринимательства в муниципальном образовании</t>
  </si>
  <si>
    <t>25. Количество СМСП (вновь созданных СМСП), получивших услуги центра Мой бизнес и зарегистрированных на платформе МСП</t>
  </si>
  <si>
    <t xml:space="preserve">26. Количество СМСП, участников региональных конкурсов </t>
  </si>
  <si>
    <t>27. Объем поддержанного экспорта СМСП - экспортеров, заключивших экспортные контракты по результатам услуг ЦПЭ</t>
  </si>
  <si>
    <t>28. Количество субъектов малого среднего предпринимательства (МСП)</t>
  </si>
  <si>
    <t>Оценка значений целевых индикаторов, показателей и эффективность реализации муниципальной программы "Развитие сферы культуры и туризма на территории муниципального района Сергиевский Самарской области" на 2020-2024 гг.</t>
  </si>
  <si>
    <t>10. Увеличение количества зрителей на сеансах отечественных фильмов</t>
  </si>
  <si>
    <t>Оценка значений целевых индикаторов, показателей и эффективность реализации муниципальной программы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Сергиевский" 2020-2024</t>
  </si>
  <si>
    <t>Муниципальная программа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Сергиевский" 2020-2024</t>
  </si>
  <si>
    <t>Оценка значений целевых индикаторов, показателей и эффективность реализации муниципальной программы "Профилактика инфекционных и паразитарных заболеваний в муниципальном районе Сергиевский Самарской области на 2022-2024 годы"</t>
  </si>
  <si>
    <t>Оценка значений целевых индикаторов, показателей и эффективность реализации муниципальной программы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«Сергиевская центральная районная больница» расположенных на территории муниципального района Сергиевский на 2019-2024 годы"</t>
  </si>
  <si>
    <t>Оценка значений целевых индикаторов, показателей и эффективность реализации муниципальной программы  «Укрепление общественного здоровья на территории муниципального района Сергиевский Самарской области
на 2021 - 2024 годы»</t>
  </si>
  <si>
    <t xml:space="preserve">1. Смертность мужчин в возрасте 16-59 лет </t>
  </si>
  <si>
    <t>на 100 тыс. населения</t>
  </si>
  <si>
    <t xml:space="preserve">2. Смертность женщин в возрасте 16-54 лет </t>
  </si>
  <si>
    <t>на 1000 человек населения</t>
  </si>
  <si>
    <t>4. снижение смертности населения старше трудоспособного возраста ()</t>
  </si>
  <si>
    <t>на 1000  соответствующего возраста</t>
  </si>
  <si>
    <t>11. Количество СМСП, получивших услуги центра поддержки экспорта (ЦПЭ) и зарегистрированных на платформе экспорта</t>
  </si>
  <si>
    <t>36.Вовлечение муниципального района в развитие малых форм хозяйствования посредством участия в конкурсах на предоставление грантов (начинающим фермерам и на развитие семейных животноводческих ферм) и создания новых рабочих мест грантополучателями на территории муниципального района</t>
  </si>
  <si>
    <t>37. Количество принятых членов сельскохозяйсвтенных потребительских кооперативов (кроме кредитных) из числа субъектов МСП, включая личные подсобные хозяйства и крестьянские (фермерские) хозяйства, в году предоставления государственной поддержки</t>
  </si>
  <si>
    <t>38. Количество реализованных проектов по обустройству объектами инженерной инфраструктуры и благоустройству площадок</t>
  </si>
  <si>
    <t>39. Объем ввода жилья , предоставленного гражданам по договорам найма жилого помещения</t>
  </si>
  <si>
    <t>40. Количество реализованных проектов по благоустройству сельских территорий</t>
  </si>
  <si>
    <t>41. Количество реализованных проектов комплексного развития сельских территорий в рамках ВЦП "Современный облик сельских территорий"</t>
  </si>
  <si>
    <t>42. Объём ввода (приобретения) жилья для граждан, проживающих на сельских территориях</t>
  </si>
  <si>
    <t>43. Вовлечение муниципального района в развитие малых форм хозяйствования посредством участия в конкурсах на предоставление грантов (создание и развитие хозяйств «Агростартап», «Агростартап – Регион», на развитие семейных ферм и Агропрогресс)</t>
  </si>
  <si>
    <t>44. Обеспечено количество вовлеченных в субъекты малого и среднего предпринимательства в АПК, в том числе созданы новые субъекты МСП, увеличена членская база сельскохозяйственных потребительских кооперативов, личные подсобные хозяйства включены в производственно-логистические цепочки сельскохозяйственных товаропроизводителей</t>
  </si>
  <si>
    <t>5.Количество установленных дорожных знаков</t>
  </si>
  <si>
    <t>6.Количество оборудованных пешеходных переходов</t>
  </si>
  <si>
    <t>1. Удельный вес работников, прошедших диспансеризацию, запланированную муниципальной программой.</t>
  </si>
  <si>
    <t>2. Количество разработанных и утвержденных муниципальных правовых актов муниципального района Сергиевский Самарской области в области охраны труда.</t>
  </si>
  <si>
    <t>3. Удельный вес обученных работников по охране труда, от общего количества работников, запланированных к обучению муниципальной программой.</t>
  </si>
  <si>
    <t>4. Количество опубликованных в районной печати и на сайте администрации района материалов по проблемам охраны труда</t>
  </si>
  <si>
    <t>5. Количество проведенных семинаров и совещаний с рассмотрением вопросов охраны труда.</t>
  </si>
  <si>
    <t>6. Количество  организаций, ежеквартально предоставляющих информацию по вопросам охраны труда в отдел муниципального контроля Администрации муниципального  района Сергиевский Самарской области, к общему количеству организаций, расположенных на территории муниципального района Сергиевский Самарской области.</t>
  </si>
  <si>
    <t>7. Численность пострадавших в результате несчастных случаев с утратой трудоспособности на 1 рабочий день и более в расчете на 1000 работающих</t>
  </si>
  <si>
    <t>8. Численность пострадавших в результате несчастных случаев на производстве со смертельным исходом в расчете на 1000 работающих.</t>
  </si>
  <si>
    <t>9. Количество дней нетрудоспособности у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одного пострадавшего.</t>
  </si>
  <si>
    <t>1.Количество квадратных метров расселенного непригодного для проживания жилищного фонда (нарастающим итогом) (общая площадь, подлежащая расселению</t>
  </si>
  <si>
    <t>2.Количество граждан, расселенных из непригодного для проживания жилищного фонда (нарастающим итогом) (количество граждан, подлежащих расселению)</t>
  </si>
  <si>
    <t>1. Количество молодых семей, приобретших жилье или построивших объект индивидуального жилищного строительства на средства социальной выплаты, в том числе с использованием кредита</t>
  </si>
  <si>
    <t>Муниципальная программа муниципального района Сергиевский "Молодой семье-доступное жильё"2027 года"</t>
  </si>
  <si>
    <t>1.Количество многоквартирных домов, в которых проведены первоочередные виды работ по капитальному ремонту</t>
  </si>
  <si>
    <t>3. Количество призеров мероприятий областного, регионального, всероссийского и международного уровней</t>
  </si>
  <si>
    <t>4. Уровень обеспеченности деятельности МАУ "ОЛИМП"</t>
  </si>
  <si>
    <t>Муниципальная программа "Развитие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 на 2014-2025 годы"</t>
  </si>
  <si>
    <t xml:space="preserve">Муниципальная программа «Развитие физической культуры и спорта 
муниципального района Сергиевский  на 2024-2027 годы»
</t>
  </si>
  <si>
    <t>Муниципальная программа «Развитие физической культуры и спорта 
муниципального района Сергиевский  на 2024-2027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</si>
</sst>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.00000"/>
    <numFmt numFmtId="166" formatCode="0.0000000"/>
    <numFmt numFmtId="167" formatCode="0.00000"/>
    <numFmt numFmtId="168" formatCode="#,##0.0"/>
    <numFmt numFmtId="169" formatCode="#,##0.000"/>
    <numFmt numFmtId="170" formatCode="0.000"/>
    <numFmt numFmtId="171" formatCode="#,##0.0000"/>
    <numFmt numFmtId="172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7.5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0" fontId="2" fillId="0" borderId="2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>
      <alignment horizontal="right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wrapText="1"/>
    </xf>
    <xf numFmtId="0" fontId="3" fillId="0" borderId="0" xfId="1" applyFont="1" applyFill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top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/>
    </xf>
    <xf numFmtId="1" fontId="2" fillId="2" borderId="2" xfId="1" applyNumberFormat="1" applyFont="1" applyFill="1" applyBorder="1" applyAlignment="1">
      <alignment horizontal="center" vertical="top"/>
    </xf>
    <xf numFmtId="1" fontId="2" fillId="2" borderId="0" xfId="1" applyNumberFormat="1" applyFont="1" applyFill="1" applyBorder="1" applyAlignment="1">
      <alignment horizontal="center" vertical="center"/>
    </xf>
    <xf numFmtId="169" fontId="4" fillId="2" borderId="2" xfId="1" applyNumberFormat="1" applyFont="1" applyFill="1" applyBorder="1" applyAlignment="1">
      <alignment horizontal="center" vertical="center" wrapText="1"/>
    </xf>
    <xf numFmtId="169" fontId="4" fillId="2" borderId="2" xfId="1" applyNumberFormat="1" applyFont="1" applyFill="1" applyBorder="1" applyAlignment="1">
      <alignment horizontal="center" vertical="top"/>
    </xf>
    <xf numFmtId="168" fontId="4" fillId="2" borderId="2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justify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10" fillId="2" borderId="0" xfId="1" applyFont="1" applyFill="1" applyBorder="1"/>
    <xf numFmtId="0" fontId="13" fillId="2" borderId="2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top"/>
    </xf>
    <xf numFmtId="164" fontId="2" fillId="2" borderId="2" xfId="1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2" fontId="2" fillId="2" borderId="2" xfId="1" applyNumberFormat="1" applyFont="1" applyFill="1" applyBorder="1" applyAlignment="1">
      <alignment horizontal="center" vertical="center"/>
    </xf>
    <xf numFmtId="167" fontId="4" fillId="2" borderId="2" xfId="1" applyNumberFormat="1" applyFont="1" applyFill="1" applyBorder="1" applyAlignment="1">
      <alignment horizontal="left" vertical="top" wrapText="1"/>
    </xf>
    <xf numFmtId="167" fontId="4" fillId="2" borderId="2" xfId="1" applyNumberFormat="1" applyFont="1" applyFill="1" applyBorder="1" applyAlignment="1">
      <alignment horizontal="center" vertical="center"/>
    </xf>
    <xf numFmtId="2" fontId="2" fillId="2" borderId="0" xfId="1" applyNumberFormat="1" applyFont="1" applyFill="1" applyBorder="1" applyAlignment="1">
      <alignment horizontal="center" vertical="center"/>
    </xf>
    <xf numFmtId="167" fontId="2" fillId="2" borderId="2" xfId="1" applyNumberFormat="1" applyFont="1" applyFill="1" applyBorder="1" applyAlignment="1">
      <alignment horizontal="left" vertical="top" wrapText="1"/>
    </xf>
    <xf numFmtId="167" fontId="2" fillId="2" borderId="2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 wrapText="1"/>
    </xf>
    <xf numFmtId="167" fontId="2" fillId="2" borderId="2" xfId="1" applyNumberFormat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/>
    <xf numFmtId="0" fontId="2" fillId="2" borderId="2" xfId="1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wrapText="1"/>
    </xf>
    <xf numFmtId="0" fontId="5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top"/>
    </xf>
    <xf numFmtId="171" fontId="4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wrapText="1"/>
    </xf>
    <xf numFmtId="0" fontId="2" fillId="2" borderId="0" xfId="1" applyFont="1" applyFill="1" applyBorder="1" applyAlignment="1">
      <alignment horizontal="left" wrapText="1"/>
    </xf>
    <xf numFmtId="2" fontId="2" fillId="2" borderId="2" xfId="1" applyNumberFormat="1" applyFont="1" applyFill="1" applyBorder="1" applyAlignment="1">
      <alignment horizontal="center" vertical="top"/>
    </xf>
    <xf numFmtId="0" fontId="4" fillId="2" borderId="2" xfId="1" applyFont="1" applyFill="1" applyBorder="1" applyAlignment="1">
      <alignment horizontal="left" wrapText="1"/>
    </xf>
    <xf numFmtId="0" fontId="4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 wrapText="1"/>
    </xf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 applyAlignment="1"/>
    <xf numFmtId="0" fontId="7" fillId="2" borderId="0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horizontal="center" vertical="center"/>
    </xf>
    <xf numFmtId="2" fontId="2" fillId="2" borderId="0" xfId="1" applyNumberFormat="1" applyFont="1" applyFill="1" applyBorder="1"/>
    <xf numFmtId="0" fontId="2" fillId="2" borderId="2" xfId="1" applyFont="1" applyFill="1" applyBorder="1" applyAlignment="1">
      <alignment vertical="center" wrapText="1"/>
    </xf>
    <xf numFmtId="0" fontId="2" fillId="2" borderId="2" xfId="1" applyFont="1" applyFill="1" applyBorder="1"/>
    <xf numFmtId="0" fontId="2" fillId="2" borderId="2" xfId="1" applyFont="1" applyFill="1" applyBorder="1" applyAlignment="1">
      <alignment horizontal="justify" vertical="top"/>
    </xf>
    <xf numFmtId="0" fontId="2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justify" vertical="center"/>
    </xf>
    <xf numFmtId="170" fontId="4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justify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vertical="top"/>
    </xf>
    <xf numFmtId="0" fontId="4" fillId="2" borderId="2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top" wrapText="1"/>
    </xf>
    <xf numFmtId="1" fontId="2" fillId="2" borderId="2" xfId="1" applyNumberFormat="1" applyFont="1" applyFill="1" applyBorder="1" applyAlignment="1">
      <alignment horizontal="center" vertical="top" wrapText="1"/>
    </xf>
    <xf numFmtId="170" fontId="2" fillId="2" borderId="2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167" fontId="4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8" fillId="2" borderId="0" xfId="1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top" wrapText="1"/>
    </xf>
    <xf numFmtId="164" fontId="2" fillId="2" borderId="2" xfId="1" applyNumberFormat="1" applyFont="1" applyFill="1" applyBorder="1" applyAlignment="1">
      <alignment horizontal="center" vertical="top" wrapText="1"/>
    </xf>
    <xf numFmtId="168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wrapText="1"/>
    </xf>
    <xf numFmtId="0" fontId="2" fillId="2" borderId="0" xfId="1" applyFont="1" applyFill="1" applyAlignment="1">
      <alignment wrapText="1"/>
    </xf>
    <xf numFmtId="0" fontId="2" fillId="2" borderId="8" xfId="1" applyFont="1" applyFill="1" applyBorder="1"/>
    <xf numFmtId="0" fontId="3" fillId="2" borderId="1" xfId="1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1" fillId="0" borderId="2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Fill="1"/>
    <xf numFmtId="0" fontId="15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top"/>
    </xf>
    <xf numFmtId="167" fontId="13" fillId="2" borderId="2" xfId="0" applyNumberFormat="1" applyFont="1" applyFill="1" applyBorder="1" applyAlignment="1">
      <alignment horizontal="center" vertical="top"/>
    </xf>
    <xf numFmtId="165" fontId="13" fillId="2" borderId="2" xfId="0" applyNumberFormat="1" applyFon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167" fontId="12" fillId="0" borderId="2" xfId="0" applyNumberFormat="1" applyFont="1" applyBorder="1" applyAlignment="1">
      <alignment horizontal="center" vertical="top"/>
    </xf>
    <xf numFmtId="0" fontId="15" fillId="0" borderId="0" xfId="0" applyFont="1" applyFill="1" applyAlignment="1">
      <alignment wrapText="1"/>
    </xf>
    <xf numFmtId="2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/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167" fontId="13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/>
    </xf>
    <xf numFmtId="167" fontId="2" fillId="2" borderId="2" xfId="1" applyNumberFormat="1" applyFont="1" applyFill="1" applyBorder="1" applyAlignment="1">
      <alignment horizontal="center" vertical="center" wrapText="1"/>
    </xf>
    <xf numFmtId="167" fontId="13" fillId="2" borderId="2" xfId="0" applyNumberFormat="1" applyFont="1" applyFill="1" applyBorder="1"/>
    <xf numFmtId="0" fontId="0" fillId="2" borderId="0" xfId="0" applyFill="1"/>
    <xf numFmtId="0" fontId="13" fillId="0" borderId="0" xfId="0" applyFont="1" applyAlignment="1">
      <alignment wrapText="1"/>
    </xf>
    <xf numFmtId="0" fontId="2" fillId="0" borderId="0" xfId="0" applyFont="1" applyFill="1" applyAlignment="1">
      <alignment vertical="top"/>
    </xf>
    <xf numFmtId="0" fontId="4" fillId="0" borderId="2" xfId="1" applyFont="1" applyFill="1" applyBorder="1" applyAlignment="1">
      <alignment vertical="top" wrapText="1"/>
    </xf>
    <xf numFmtId="172" fontId="4" fillId="2" borderId="2" xfId="1" applyNumberFormat="1" applyFont="1" applyFill="1" applyBorder="1"/>
    <xf numFmtId="172" fontId="2" fillId="2" borderId="2" xfId="1" applyNumberFormat="1" applyFont="1" applyFill="1" applyBorder="1"/>
    <xf numFmtId="0" fontId="4" fillId="0" borderId="2" xfId="0" applyFont="1" applyFill="1" applyBorder="1" applyAlignment="1">
      <alignment horizontal="center" vertical="top" wrapText="1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justify" vertical="center"/>
    </xf>
    <xf numFmtId="170" fontId="4" fillId="0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top"/>
    </xf>
    <xf numFmtId="164" fontId="2" fillId="0" borderId="2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4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top"/>
    </xf>
    <xf numFmtId="0" fontId="11" fillId="0" borderId="2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0" fontId="3" fillId="0" borderId="9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5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 wrapText="1"/>
    </xf>
    <xf numFmtId="164" fontId="2" fillId="0" borderId="2" xfId="1" applyNumberFormat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/>
    </xf>
    <xf numFmtId="0" fontId="2" fillId="0" borderId="5" xfId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164" fontId="2" fillId="0" borderId="5" xfId="1" applyNumberFormat="1" applyFont="1" applyFill="1" applyBorder="1" applyAlignment="1">
      <alignment horizontal="center" vertical="top"/>
    </xf>
    <xf numFmtId="164" fontId="2" fillId="0" borderId="4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4"/>
  <sheetViews>
    <sheetView tabSelected="1" zoomScaleNormal="100" zoomScaleSheetLayoutView="59" workbookViewId="0">
      <selection activeCell="H212" sqref="H212"/>
    </sheetView>
  </sheetViews>
  <sheetFormatPr defaultRowHeight="12.75" x14ac:dyDescent="0.2"/>
  <cols>
    <col min="1" max="1" width="5.42578125" style="18" customWidth="1"/>
    <col min="2" max="2" width="26.7109375" style="18" customWidth="1"/>
    <col min="3" max="3" width="39.140625" style="18" customWidth="1"/>
    <col min="4" max="4" width="12" style="19" customWidth="1"/>
    <col min="5" max="5" width="17" style="18" customWidth="1"/>
    <col min="6" max="6" width="18.42578125" style="18" customWidth="1"/>
    <col min="7" max="7" width="15.28515625" style="18" customWidth="1"/>
    <col min="8" max="8" width="16.7109375" style="18" customWidth="1"/>
    <col min="9" max="9" width="11.42578125" style="112" customWidth="1"/>
    <col min="10" max="10" width="21.7109375" style="20" customWidth="1"/>
    <col min="11" max="11" width="9.140625" style="20"/>
    <col min="12" max="12" width="14.42578125" style="20" customWidth="1"/>
    <col min="13" max="15" width="9.140625" style="20"/>
    <col min="16" max="254" width="9.140625" style="18"/>
    <col min="255" max="255" width="6.5703125" style="18" customWidth="1"/>
    <col min="256" max="256" width="26.7109375" style="18" customWidth="1"/>
    <col min="257" max="257" width="39.140625" style="18" customWidth="1"/>
    <col min="258" max="258" width="12" style="18" customWidth="1"/>
    <col min="259" max="259" width="17" style="18" customWidth="1"/>
    <col min="260" max="260" width="18.42578125" style="18" customWidth="1"/>
    <col min="261" max="261" width="14.28515625" style="18" customWidth="1"/>
    <col min="262" max="262" width="14.85546875" style="18" customWidth="1"/>
    <col min="263" max="263" width="38.5703125" style="18" customWidth="1"/>
    <col min="264" max="264" width="21.7109375" style="18" customWidth="1"/>
    <col min="265" max="267" width="9.140625" style="18"/>
    <col min="268" max="268" width="14.42578125" style="18" customWidth="1"/>
    <col min="269" max="510" width="9.140625" style="18"/>
    <col min="511" max="511" width="6.5703125" style="18" customWidth="1"/>
    <col min="512" max="512" width="26.7109375" style="18" customWidth="1"/>
    <col min="513" max="513" width="39.140625" style="18" customWidth="1"/>
    <col min="514" max="514" width="12" style="18" customWidth="1"/>
    <col min="515" max="515" width="17" style="18" customWidth="1"/>
    <col min="516" max="516" width="18.42578125" style="18" customWidth="1"/>
    <col min="517" max="517" width="14.28515625" style="18" customWidth="1"/>
    <col min="518" max="518" width="14.85546875" style="18" customWidth="1"/>
    <col min="519" max="519" width="38.5703125" style="18" customWidth="1"/>
    <col min="520" max="520" width="21.7109375" style="18" customWidth="1"/>
    <col min="521" max="523" width="9.140625" style="18"/>
    <col min="524" max="524" width="14.42578125" style="18" customWidth="1"/>
    <col min="525" max="766" width="9.140625" style="18"/>
    <col min="767" max="767" width="6.5703125" style="18" customWidth="1"/>
    <col min="768" max="768" width="26.7109375" style="18" customWidth="1"/>
    <col min="769" max="769" width="39.140625" style="18" customWidth="1"/>
    <col min="770" max="770" width="12" style="18" customWidth="1"/>
    <col min="771" max="771" width="17" style="18" customWidth="1"/>
    <col min="772" max="772" width="18.42578125" style="18" customWidth="1"/>
    <col min="773" max="773" width="14.28515625" style="18" customWidth="1"/>
    <col min="774" max="774" width="14.85546875" style="18" customWidth="1"/>
    <col min="775" max="775" width="38.5703125" style="18" customWidth="1"/>
    <col min="776" max="776" width="21.7109375" style="18" customWidth="1"/>
    <col min="777" max="779" width="9.140625" style="18"/>
    <col min="780" max="780" width="14.42578125" style="18" customWidth="1"/>
    <col min="781" max="1022" width="9.140625" style="18"/>
    <col min="1023" max="1023" width="6.5703125" style="18" customWidth="1"/>
    <col min="1024" max="1024" width="26.7109375" style="18" customWidth="1"/>
    <col min="1025" max="1025" width="39.140625" style="18" customWidth="1"/>
    <col min="1026" max="1026" width="12" style="18" customWidth="1"/>
    <col min="1027" max="1027" width="17" style="18" customWidth="1"/>
    <col min="1028" max="1028" width="18.42578125" style="18" customWidth="1"/>
    <col min="1029" max="1029" width="14.28515625" style="18" customWidth="1"/>
    <col min="1030" max="1030" width="14.85546875" style="18" customWidth="1"/>
    <col min="1031" max="1031" width="38.5703125" style="18" customWidth="1"/>
    <col min="1032" max="1032" width="21.7109375" style="18" customWidth="1"/>
    <col min="1033" max="1035" width="9.140625" style="18"/>
    <col min="1036" max="1036" width="14.42578125" style="18" customWidth="1"/>
    <col min="1037" max="1278" width="9.140625" style="18"/>
    <col min="1279" max="1279" width="6.5703125" style="18" customWidth="1"/>
    <col min="1280" max="1280" width="26.7109375" style="18" customWidth="1"/>
    <col min="1281" max="1281" width="39.140625" style="18" customWidth="1"/>
    <col min="1282" max="1282" width="12" style="18" customWidth="1"/>
    <col min="1283" max="1283" width="17" style="18" customWidth="1"/>
    <col min="1284" max="1284" width="18.42578125" style="18" customWidth="1"/>
    <col min="1285" max="1285" width="14.28515625" style="18" customWidth="1"/>
    <col min="1286" max="1286" width="14.85546875" style="18" customWidth="1"/>
    <col min="1287" max="1287" width="38.5703125" style="18" customWidth="1"/>
    <col min="1288" max="1288" width="21.7109375" style="18" customWidth="1"/>
    <col min="1289" max="1291" width="9.140625" style="18"/>
    <col min="1292" max="1292" width="14.42578125" style="18" customWidth="1"/>
    <col min="1293" max="1534" width="9.140625" style="18"/>
    <col min="1535" max="1535" width="6.5703125" style="18" customWidth="1"/>
    <col min="1536" max="1536" width="26.7109375" style="18" customWidth="1"/>
    <col min="1537" max="1537" width="39.140625" style="18" customWidth="1"/>
    <col min="1538" max="1538" width="12" style="18" customWidth="1"/>
    <col min="1539" max="1539" width="17" style="18" customWidth="1"/>
    <col min="1540" max="1540" width="18.42578125" style="18" customWidth="1"/>
    <col min="1541" max="1541" width="14.28515625" style="18" customWidth="1"/>
    <col min="1542" max="1542" width="14.85546875" style="18" customWidth="1"/>
    <col min="1543" max="1543" width="38.5703125" style="18" customWidth="1"/>
    <col min="1544" max="1544" width="21.7109375" style="18" customWidth="1"/>
    <col min="1545" max="1547" width="9.140625" style="18"/>
    <col min="1548" max="1548" width="14.42578125" style="18" customWidth="1"/>
    <col min="1549" max="1790" width="9.140625" style="18"/>
    <col min="1791" max="1791" width="6.5703125" style="18" customWidth="1"/>
    <col min="1792" max="1792" width="26.7109375" style="18" customWidth="1"/>
    <col min="1793" max="1793" width="39.140625" style="18" customWidth="1"/>
    <col min="1794" max="1794" width="12" style="18" customWidth="1"/>
    <col min="1795" max="1795" width="17" style="18" customWidth="1"/>
    <col min="1796" max="1796" width="18.42578125" style="18" customWidth="1"/>
    <col min="1797" max="1797" width="14.28515625" style="18" customWidth="1"/>
    <col min="1798" max="1798" width="14.85546875" style="18" customWidth="1"/>
    <col min="1799" max="1799" width="38.5703125" style="18" customWidth="1"/>
    <col min="1800" max="1800" width="21.7109375" style="18" customWidth="1"/>
    <col min="1801" max="1803" width="9.140625" style="18"/>
    <col min="1804" max="1804" width="14.42578125" style="18" customWidth="1"/>
    <col min="1805" max="2046" width="9.140625" style="18"/>
    <col min="2047" max="2047" width="6.5703125" style="18" customWidth="1"/>
    <col min="2048" max="2048" width="26.7109375" style="18" customWidth="1"/>
    <col min="2049" max="2049" width="39.140625" style="18" customWidth="1"/>
    <col min="2050" max="2050" width="12" style="18" customWidth="1"/>
    <col min="2051" max="2051" width="17" style="18" customWidth="1"/>
    <col min="2052" max="2052" width="18.42578125" style="18" customWidth="1"/>
    <col min="2053" max="2053" width="14.28515625" style="18" customWidth="1"/>
    <col min="2054" max="2054" width="14.85546875" style="18" customWidth="1"/>
    <col min="2055" max="2055" width="38.5703125" style="18" customWidth="1"/>
    <col min="2056" max="2056" width="21.7109375" style="18" customWidth="1"/>
    <col min="2057" max="2059" width="9.140625" style="18"/>
    <col min="2060" max="2060" width="14.42578125" style="18" customWidth="1"/>
    <col min="2061" max="2302" width="9.140625" style="18"/>
    <col min="2303" max="2303" width="6.5703125" style="18" customWidth="1"/>
    <col min="2304" max="2304" width="26.7109375" style="18" customWidth="1"/>
    <col min="2305" max="2305" width="39.140625" style="18" customWidth="1"/>
    <col min="2306" max="2306" width="12" style="18" customWidth="1"/>
    <col min="2307" max="2307" width="17" style="18" customWidth="1"/>
    <col min="2308" max="2308" width="18.42578125" style="18" customWidth="1"/>
    <col min="2309" max="2309" width="14.28515625" style="18" customWidth="1"/>
    <col min="2310" max="2310" width="14.85546875" style="18" customWidth="1"/>
    <col min="2311" max="2311" width="38.5703125" style="18" customWidth="1"/>
    <col min="2312" max="2312" width="21.7109375" style="18" customWidth="1"/>
    <col min="2313" max="2315" width="9.140625" style="18"/>
    <col min="2316" max="2316" width="14.42578125" style="18" customWidth="1"/>
    <col min="2317" max="2558" width="9.140625" style="18"/>
    <col min="2559" max="2559" width="6.5703125" style="18" customWidth="1"/>
    <col min="2560" max="2560" width="26.7109375" style="18" customWidth="1"/>
    <col min="2561" max="2561" width="39.140625" style="18" customWidth="1"/>
    <col min="2562" max="2562" width="12" style="18" customWidth="1"/>
    <col min="2563" max="2563" width="17" style="18" customWidth="1"/>
    <col min="2564" max="2564" width="18.42578125" style="18" customWidth="1"/>
    <col min="2565" max="2565" width="14.28515625" style="18" customWidth="1"/>
    <col min="2566" max="2566" width="14.85546875" style="18" customWidth="1"/>
    <col min="2567" max="2567" width="38.5703125" style="18" customWidth="1"/>
    <col min="2568" max="2568" width="21.7109375" style="18" customWidth="1"/>
    <col min="2569" max="2571" width="9.140625" style="18"/>
    <col min="2572" max="2572" width="14.42578125" style="18" customWidth="1"/>
    <col min="2573" max="2814" width="9.140625" style="18"/>
    <col min="2815" max="2815" width="6.5703125" style="18" customWidth="1"/>
    <col min="2816" max="2816" width="26.7109375" style="18" customWidth="1"/>
    <col min="2817" max="2817" width="39.140625" style="18" customWidth="1"/>
    <col min="2818" max="2818" width="12" style="18" customWidth="1"/>
    <col min="2819" max="2819" width="17" style="18" customWidth="1"/>
    <col min="2820" max="2820" width="18.42578125" style="18" customWidth="1"/>
    <col min="2821" max="2821" width="14.28515625" style="18" customWidth="1"/>
    <col min="2822" max="2822" width="14.85546875" style="18" customWidth="1"/>
    <col min="2823" max="2823" width="38.5703125" style="18" customWidth="1"/>
    <col min="2824" max="2824" width="21.7109375" style="18" customWidth="1"/>
    <col min="2825" max="2827" width="9.140625" style="18"/>
    <col min="2828" max="2828" width="14.42578125" style="18" customWidth="1"/>
    <col min="2829" max="3070" width="9.140625" style="18"/>
    <col min="3071" max="3071" width="6.5703125" style="18" customWidth="1"/>
    <col min="3072" max="3072" width="26.7109375" style="18" customWidth="1"/>
    <col min="3073" max="3073" width="39.140625" style="18" customWidth="1"/>
    <col min="3074" max="3074" width="12" style="18" customWidth="1"/>
    <col min="3075" max="3075" width="17" style="18" customWidth="1"/>
    <col min="3076" max="3076" width="18.42578125" style="18" customWidth="1"/>
    <col min="3077" max="3077" width="14.28515625" style="18" customWidth="1"/>
    <col min="3078" max="3078" width="14.85546875" style="18" customWidth="1"/>
    <col min="3079" max="3079" width="38.5703125" style="18" customWidth="1"/>
    <col min="3080" max="3080" width="21.7109375" style="18" customWidth="1"/>
    <col min="3081" max="3083" width="9.140625" style="18"/>
    <col min="3084" max="3084" width="14.42578125" style="18" customWidth="1"/>
    <col min="3085" max="3326" width="9.140625" style="18"/>
    <col min="3327" max="3327" width="6.5703125" style="18" customWidth="1"/>
    <col min="3328" max="3328" width="26.7109375" style="18" customWidth="1"/>
    <col min="3329" max="3329" width="39.140625" style="18" customWidth="1"/>
    <col min="3330" max="3330" width="12" style="18" customWidth="1"/>
    <col min="3331" max="3331" width="17" style="18" customWidth="1"/>
    <col min="3332" max="3332" width="18.42578125" style="18" customWidth="1"/>
    <col min="3333" max="3333" width="14.28515625" style="18" customWidth="1"/>
    <col min="3334" max="3334" width="14.85546875" style="18" customWidth="1"/>
    <col min="3335" max="3335" width="38.5703125" style="18" customWidth="1"/>
    <col min="3336" max="3336" width="21.7109375" style="18" customWidth="1"/>
    <col min="3337" max="3339" width="9.140625" style="18"/>
    <col min="3340" max="3340" width="14.42578125" style="18" customWidth="1"/>
    <col min="3341" max="3582" width="9.140625" style="18"/>
    <col min="3583" max="3583" width="6.5703125" style="18" customWidth="1"/>
    <col min="3584" max="3584" width="26.7109375" style="18" customWidth="1"/>
    <col min="3585" max="3585" width="39.140625" style="18" customWidth="1"/>
    <col min="3586" max="3586" width="12" style="18" customWidth="1"/>
    <col min="3587" max="3587" width="17" style="18" customWidth="1"/>
    <col min="3588" max="3588" width="18.42578125" style="18" customWidth="1"/>
    <col min="3589" max="3589" width="14.28515625" style="18" customWidth="1"/>
    <col min="3590" max="3590" width="14.85546875" style="18" customWidth="1"/>
    <col min="3591" max="3591" width="38.5703125" style="18" customWidth="1"/>
    <col min="3592" max="3592" width="21.7109375" style="18" customWidth="1"/>
    <col min="3593" max="3595" width="9.140625" style="18"/>
    <col min="3596" max="3596" width="14.42578125" style="18" customWidth="1"/>
    <col min="3597" max="3838" width="9.140625" style="18"/>
    <col min="3839" max="3839" width="6.5703125" style="18" customWidth="1"/>
    <col min="3840" max="3840" width="26.7109375" style="18" customWidth="1"/>
    <col min="3841" max="3841" width="39.140625" style="18" customWidth="1"/>
    <col min="3842" max="3842" width="12" style="18" customWidth="1"/>
    <col min="3843" max="3843" width="17" style="18" customWidth="1"/>
    <col min="3844" max="3844" width="18.42578125" style="18" customWidth="1"/>
    <col min="3845" max="3845" width="14.28515625" style="18" customWidth="1"/>
    <col min="3846" max="3846" width="14.85546875" style="18" customWidth="1"/>
    <col min="3847" max="3847" width="38.5703125" style="18" customWidth="1"/>
    <col min="3848" max="3848" width="21.7109375" style="18" customWidth="1"/>
    <col min="3849" max="3851" width="9.140625" style="18"/>
    <col min="3852" max="3852" width="14.42578125" style="18" customWidth="1"/>
    <col min="3853" max="4094" width="9.140625" style="18"/>
    <col min="4095" max="4095" width="6.5703125" style="18" customWidth="1"/>
    <col min="4096" max="4096" width="26.7109375" style="18" customWidth="1"/>
    <col min="4097" max="4097" width="39.140625" style="18" customWidth="1"/>
    <col min="4098" max="4098" width="12" style="18" customWidth="1"/>
    <col min="4099" max="4099" width="17" style="18" customWidth="1"/>
    <col min="4100" max="4100" width="18.42578125" style="18" customWidth="1"/>
    <col min="4101" max="4101" width="14.28515625" style="18" customWidth="1"/>
    <col min="4102" max="4102" width="14.85546875" style="18" customWidth="1"/>
    <col min="4103" max="4103" width="38.5703125" style="18" customWidth="1"/>
    <col min="4104" max="4104" width="21.7109375" style="18" customWidth="1"/>
    <col min="4105" max="4107" width="9.140625" style="18"/>
    <col min="4108" max="4108" width="14.42578125" style="18" customWidth="1"/>
    <col min="4109" max="4350" width="9.140625" style="18"/>
    <col min="4351" max="4351" width="6.5703125" style="18" customWidth="1"/>
    <col min="4352" max="4352" width="26.7109375" style="18" customWidth="1"/>
    <col min="4353" max="4353" width="39.140625" style="18" customWidth="1"/>
    <col min="4354" max="4354" width="12" style="18" customWidth="1"/>
    <col min="4355" max="4355" width="17" style="18" customWidth="1"/>
    <col min="4356" max="4356" width="18.42578125" style="18" customWidth="1"/>
    <col min="4357" max="4357" width="14.28515625" style="18" customWidth="1"/>
    <col min="4358" max="4358" width="14.85546875" style="18" customWidth="1"/>
    <col min="4359" max="4359" width="38.5703125" style="18" customWidth="1"/>
    <col min="4360" max="4360" width="21.7109375" style="18" customWidth="1"/>
    <col min="4361" max="4363" width="9.140625" style="18"/>
    <col min="4364" max="4364" width="14.42578125" style="18" customWidth="1"/>
    <col min="4365" max="4606" width="9.140625" style="18"/>
    <col min="4607" max="4607" width="6.5703125" style="18" customWidth="1"/>
    <col min="4608" max="4608" width="26.7109375" style="18" customWidth="1"/>
    <col min="4609" max="4609" width="39.140625" style="18" customWidth="1"/>
    <col min="4610" max="4610" width="12" style="18" customWidth="1"/>
    <col min="4611" max="4611" width="17" style="18" customWidth="1"/>
    <col min="4612" max="4612" width="18.42578125" style="18" customWidth="1"/>
    <col min="4613" max="4613" width="14.28515625" style="18" customWidth="1"/>
    <col min="4614" max="4614" width="14.85546875" style="18" customWidth="1"/>
    <col min="4615" max="4615" width="38.5703125" style="18" customWidth="1"/>
    <col min="4616" max="4616" width="21.7109375" style="18" customWidth="1"/>
    <col min="4617" max="4619" width="9.140625" style="18"/>
    <col min="4620" max="4620" width="14.42578125" style="18" customWidth="1"/>
    <col min="4621" max="4862" width="9.140625" style="18"/>
    <col min="4863" max="4863" width="6.5703125" style="18" customWidth="1"/>
    <col min="4864" max="4864" width="26.7109375" style="18" customWidth="1"/>
    <col min="4865" max="4865" width="39.140625" style="18" customWidth="1"/>
    <col min="4866" max="4866" width="12" style="18" customWidth="1"/>
    <col min="4867" max="4867" width="17" style="18" customWidth="1"/>
    <col min="4868" max="4868" width="18.42578125" style="18" customWidth="1"/>
    <col min="4869" max="4869" width="14.28515625" style="18" customWidth="1"/>
    <col min="4870" max="4870" width="14.85546875" style="18" customWidth="1"/>
    <col min="4871" max="4871" width="38.5703125" style="18" customWidth="1"/>
    <col min="4872" max="4872" width="21.7109375" style="18" customWidth="1"/>
    <col min="4873" max="4875" width="9.140625" style="18"/>
    <col min="4876" max="4876" width="14.42578125" style="18" customWidth="1"/>
    <col min="4877" max="5118" width="9.140625" style="18"/>
    <col min="5119" max="5119" width="6.5703125" style="18" customWidth="1"/>
    <col min="5120" max="5120" width="26.7109375" style="18" customWidth="1"/>
    <col min="5121" max="5121" width="39.140625" style="18" customWidth="1"/>
    <col min="5122" max="5122" width="12" style="18" customWidth="1"/>
    <col min="5123" max="5123" width="17" style="18" customWidth="1"/>
    <col min="5124" max="5124" width="18.42578125" style="18" customWidth="1"/>
    <col min="5125" max="5125" width="14.28515625" style="18" customWidth="1"/>
    <col min="5126" max="5126" width="14.85546875" style="18" customWidth="1"/>
    <col min="5127" max="5127" width="38.5703125" style="18" customWidth="1"/>
    <col min="5128" max="5128" width="21.7109375" style="18" customWidth="1"/>
    <col min="5129" max="5131" width="9.140625" style="18"/>
    <col min="5132" max="5132" width="14.42578125" style="18" customWidth="1"/>
    <col min="5133" max="5374" width="9.140625" style="18"/>
    <col min="5375" max="5375" width="6.5703125" style="18" customWidth="1"/>
    <col min="5376" max="5376" width="26.7109375" style="18" customWidth="1"/>
    <col min="5377" max="5377" width="39.140625" style="18" customWidth="1"/>
    <col min="5378" max="5378" width="12" style="18" customWidth="1"/>
    <col min="5379" max="5379" width="17" style="18" customWidth="1"/>
    <col min="5380" max="5380" width="18.42578125" style="18" customWidth="1"/>
    <col min="5381" max="5381" width="14.28515625" style="18" customWidth="1"/>
    <col min="5382" max="5382" width="14.85546875" style="18" customWidth="1"/>
    <col min="5383" max="5383" width="38.5703125" style="18" customWidth="1"/>
    <col min="5384" max="5384" width="21.7109375" style="18" customWidth="1"/>
    <col min="5385" max="5387" width="9.140625" style="18"/>
    <col min="5388" max="5388" width="14.42578125" style="18" customWidth="1"/>
    <col min="5389" max="5630" width="9.140625" style="18"/>
    <col min="5631" max="5631" width="6.5703125" style="18" customWidth="1"/>
    <col min="5632" max="5632" width="26.7109375" style="18" customWidth="1"/>
    <col min="5633" max="5633" width="39.140625" style="18" customWidth="1"/>
    <col min="5634" max="5634" width="12" style="18" customWidth="1"/>
    <col min="5635" max="5635" width="17" style="18" customWidth="1"/>
    <col min="5636" max="5636" width="18.42578125" style="18" customWidth="1"/>
    <col min="5637" max="5637" width="14.28515625" style="18" customWidth="1"/>
    <col min="5638" max="5638" width="14.85546875" style="18" customWidth="1"/>
    <col min="5639" max="5639" width="38.5703125" style="18" customWidth="1"/>
    <col min="5640" max="5640" width="21.7109375" style="18" customWidth="1"/>
    <col min="5641" max="5643" width="9.140625" style="18"/>
    <col min="5644" max="5644" width="14.42578125" style="18" customWidth="1"/>
    <col min="5645" max="5886" width="9.140625" style="18"/>
    <col min="5887" max="5887" width="6.5703125" style="18" customWidth="1"/>
    <col min="5888" max="5888" width="26.7109375" style="18" customWidth="1"/>
    <col min="5889" max="5889" width="39.140625" style="18" customWidth="1"/>
    <col min="5890" max="5890" width="12" style="18" customWidth="1"/>
    <col min="5891" max="5891" width="17" style="18" customWidth="1"/>
    <col min="5892" max="5892" width="18.42578125" style="18" customWidth="1"/>
    <col min="5893" max="5893" width="14.28515625" style="18" customWidth="1"/>
    <col min="5894" max="5894" width="14.85546875" style="18" customWidth="1"/>
    <col min="5895" max="5895" width="38.5703125" style="18" customWidth="1"/>
    <col min="5896" max="5896" width="21.7109375" style="18" customWidth="1"/>
    <col min="5897" max="5899" width="9.140625" style="18"/>
    <col min="5900" max="5900" width="14.42578125" style="18" customWidth="1"/>
    <col min="5901" max="6142" width="9.140625" style="18"/>
    <col min="6143" max="6143" width="6.5703125" style="18" customWidth="1"/>
    <col min="6144" max="6144" width="26.7109375" style="18" customWidth="1"/>
    <col min="6145" max="6145" width="39.140625" style="18" customWidth="1"/>
    <col min="6146" max="6146" width="12" style="18" customWidth="1"/>
    <col min="6147" max="6147" width="17" style="18" customWidth="1"/>
    <col min="6148" max="6148" width="18.42578125" style="18" customWidth="1"/>
    <col min="6149" max="6149" width="14.28515625" style="18" customWidth="1"/>
    <col min="6150" max="6150" width="14.85546875" style="18" customWidth="1"/>
    <col min="6151" max="6151" width="38.5703125" style="18" customWidth="1"/>
    <col min="6152" max="6152" width="21.7109375" style="18" customWidth="1"/>
    <col min="6153" max="6155" width="9.140625" style="18"/>
    <col min="6156" max="6156" width="14.42578125" style="18" customWidth="1"/>
    <col min="6157" max="6398" width="9.140625" style="18"/>
    <col min="6399" max="6399" width="6.5703125" style="18" customWidth="1"/>
    <col min="6400" max="6400" width="26.7109375" style="18" customWidth="1"/>
    <col min="6401" max="6401" width="39.140625" style="18" customWidth="1"/>
    <col min="6402" max="6402" width="12" style="18" customWidth="1"/>
    <col min="6403" max="6403" width="17" style="18" customWidth="1"/>
    <col min="6404" max="6404" width="18.42578125" style="18" customWidth="1"/>
    <col min="6405" max="6405" width="14.28515625" style="18" customWidth="1"/>
    <col min="6406" max="6406" width="14.85546875" style="18" customWidth="1"/>
    <col min="6407" max="6407" width="38.5703125" style="18" customWidth="1"/>
    <col min="6408" max="6408" width="21.7109375" style="18" customWidth="1"/>
    <col min="6409" max="6411" width="9.140625" style="18"/>
    <col min="6412" max="6412" width="14.42578125" style="18" customWidth="1"/>
    <col min="6413" max="6654" width="9.140625" style="18"/>
    <col min="6655" max="6655" width="6.5703125" style="18" customWidth="1"/>
    <col min="6656" max="6656" width="26.7109375" style="18" customWidth="1"/>
    <col min="6657" max="6657" width="39.140625" style="18" customWidth="1"/>
    <col min="6658" max="6658" width="12" style="18" customWidth="1"/>
    <col min="6659" max="6659" width="17" style="18" customWidth="1"/>
    <col min="6660" max="6660" width="18.42578125" style="18" customWidth="1"/>
    <col min="6661" max="6661" width="14.28515625" style="18" customWidth="1"/>
    <col min="6662" max="6662" width="14.85546875" style="18" customWidth="1"/>
    <col min="6663" max="6663" width="38.5703125" style="18" customWidth="1"/>
    <col min="6664" max="6664" width="21.7109375" style="18" customWidth="1"/>
    <col min="6665" max="6667" width="9.140625" style="18"/>
    <col min="6668" max="6668" width="14.42578125" style="18" customWidth="1"/>
    <col min="6669" max="6910" width="9.140625" style="18"/>
    <col min="6911" max="6911" width="6.5703125" style="18" customWidth="1"/>
    <col min="6912" max="6912" width="26.7109375" style="18" customWidth="1"/>
    <col min="6913" max="6913" width="39.140625" style="18" customWidth="1"/>
    <col min="6914" max="6914" width="12" style="18" customWidth="1"/>
    <col min="6915" max="6915" width="17" style="18" customWidth="1"/>
    <col min="6916" max="6916" width="18.42578125" style="18" customWidth="1"/>
    <col min="6917" max="6917" width="14.28515625" style="18" customWidth="1"/>
    <col min="6918" max="6918" width="14.85546875" style="18" customWidth="1"/>
    <col min="6919" max="6919" width="38.5703125" style="18" customWidth="1"/>
    <col min="6920" max="6920" width="21.7109375" style="18" customWidth="1"/>
    <col min="6921" max="6923" width="9.140625" style="18"/>
    <col min="6924" max="6924" width="14.42578125" style="18" customWidth="1"/>
    <col min="6925" max="7166" width="9.140625" style="18"/>
    <col min="7167" max="7167" width="6.5703125" style="18" customWidth="1"/>
    <col min="7168" max="7168" width="26.7109375" style="18" customWidth="1"/>
    <col min="7169" max="7169" width="39.140625" style="18" customWidth="1"/>
    <col min="7170" max="7170" width="12" style="18" customWidth="1"/>
    <col min="7171" max="7171" width="17" style="18" customWidth="1"/>
    <col min="7172" max="7172" width="18.42578125" style="18" customWidth="1"/>
    <col min="7173" max="7173" width="14.28515625" style="18" customWidth="1"/>
    <col min="7174" max="7174" width="14.85546875" style="18" customWidth="1"/>
    <col min="7175" max="7175" width="38.5703125" style="18" customWidth="1"/>
    <col min="7176" max="7176" width="21.7109375" style="18" customWidth="1"/>
    <col min="7177" max="7179" width="9.140625" style="18"/>
    <col min="7180" max="7180" width="14.42578125" style="18" customWidth="1"/>
    <col min="7181" max="7422" width="9.140625" style="18"/>
    <col min="7423" max="7423" width="6.5703125" style="18" customWidth="1"/>
    <col min="7424" max="7424" width="26.7109375" style="18" customWidth="1"/>
    <col min="7425" max="7425" width="39.140625" style="18" customWidth="1"/>
    <col min="7426" max="7426" width="12" style="18" customWidth="1"/>
    <col min="7427" max="7427" width="17" style="18" customWidth="1"/>
    <col min="7428" max="7428" width="18.42578125" style="18" customWidth="1"/>
    <col min="7429" max="7429" width="14.28515625" style="18" customWidth="1"/>
    <col min="7430" max="7430" width="14.85546875" style="18" customWidth="1"/>
    <col min="7431" max="7431" width="38.5703125" style="18" customWidth="1"/>
    <col min="7432" max="7432" width="21.7109375" style="18" customWidth="1"/>
    <col min="7433" max="7435" width="9.140625" style="18"/>
    <col min="7436" max="7436" width="14.42578125" style="18" customWidth="1"/>
    <col min="7437" max="7678" width="9.140625" style="18"/>
    <col min="7679" max="7679" width="6.5703125" style="18" customWidth="1"/>
    <col min="7680" max="7680" width="26.7109375" style="18" customWidth="1"/>
    <col min="7681" max="7681" width="39.140625" style="18" customWidth="1"/>
    <col min="7682" max="7682" width="12" style="18" customWidth="1"/>
    <col min="7683" max="7683" width="17" style="18" customWidth="1"/>
    <col min="7684" max="7684" width="18.42578125" style="18" customWidth="1"/>
    <col min="7685" max="7685" width="14.28515625" style="18" customWidth="1"/>
    <col min="7686" max="7686" width="14.85546875" style="18" customWidth="1"/>
    <col min="7687" max="7687" width="38.5703125" style="18" customWidth="1"/>
    <col min="7688" max="7688" width="21.7109375" style="18" customWidth="1"/>
    <col min="7689" max="7691" width="9.140625" style="18"/>
    <col min="7692" max="7692" width="14.42578125" style="18" customWidth="1"/>
    <col min="7693" max="7934" width="9.140625" style="18"/>
    <col min="7935" max="7935" width="6.5703125" style="18" customWidth="1"/>
    <col min="7936" max="7936" width="26.7109375" style="18" customWidth="1"/>
    <col min="7937" max="7937" width="39.140625" style="18" customWidth="1"/>
    <col min="7938" max="7938" width="12" style="18" customWidth="1"/>
    <col min="7939" max="7939" width="17" style="18" customWidth="1"/>
    <col min="7940" max="7940" width="18.42578125" style="18" customWidth="1"/>
    <col min="7941" max="7941" width="14.28515625" style="18" customWidth="1"/>
    <col min="7942" max="7942" width="14.85546875" style="18" customWidth="1"/>
    <col min="7943" max="7943" width="38.5703125" style="18" customWidth="1"/>
    <col min="7944" max="7944" width="21.7109375" style="18" customWidth="1"/>
    <col min="7945" max="7947" width="9.140625" style="18"/>
    <col min="7948" max="7948" width="14.42578125" style="18" customWidth="1"/>
    <col min="7949" max="8190" width="9.140625" style="18"/>
    <col min="8191" max="8191" width="6.5703125" style="18" customWidth="1"/>
    <col min="8192" max="8192" width="26.7109375" style="18" customWidth="1"/>
    <col min="8193" max="8193" width="39.140625" style="18" customWidth="1"/>
    <col min="8194" max="8194" width="12" style="18" customWidth="1"/>
    <col min="8195" max="8195" width="17" style="18" customWidth="1"/>
    <col min="8196" max="8196" width="18.42578125" style="18" customWidth="1"/>
    <col min="8197" max="8197" width="14.28515625" style="18" customWidth="1"/>
    <col min="8198" max="8198" width="14.85546875" style="18" customWidth="1"/>
    <col min="8199" max="8199" width="38.5703125" style="18" customWidth="1"/>
    <col min="8200" max="8200" width="21.7109375" style="18" customWidth="1"/>
    <col min="8201" max="8203" width="9.140625" style="18"/>
    <col min="8204" max="8204" width="14.42578125" style="18" customWidth="1"/>
    <col min="8205" max="8446" width="9.140625" style="18"/>
    <col min="8447" max="8447" width="6.5703125" style="18" customWidth="1"/>
    <col min="8448" max="8448" width="26.7109375" style="18" customWidth="1"/>
    <col min="8449" max="8449" width="39.140625" style="18" customWidth="1"/>
    <col min="8450" max="8450" width="12" style="18" customWidth="1"/>
    <col min="8451" max="8451" width="17" style="18" customWidth="1"/>
    <col min="8452" max="8452" width="18.42578125" style="18" customWidth="1"/>
    <col min="8453" max="8453" width="14.28515625" style="18" customWidth="1"/>
    <col min="8454" max="8454" width="14.85546875" style="18" customWidth="1"/>
    <col min="8455" max="8455" width="38.5703125" style="18" customWidth="1"/>
    <col min="8456" max="8456" width="21.7109375" style="18" customWidth="1"/>
    <col min="8457" max="8459" width="9.140625" style="18"/>
    <col min="8460" max="8460" width="14.42578125" style="18" customWidth="1"/>
    <col min="8461" max="8702" width="9.140625" style="18"/>
    <col min="8703" max="8703" width="6.5703125" style="18" customWidth="1"/>
    <col min="8704" max="8704" width="26.7109375" style="18" customWidth="1"/>
    <col min="8705" max="8705" width="39.140625" style="18" customWidth="1"/>
    <col min="8706" max="8706" width="12" style="18" customWidth="1"/>
    <col min="8707" max="8707" width="17" style="18" customWidth="1"/>
    <col min="8708" max="8708" width="18.42578125" style="18" customWidth="1"/>
    <col min="8709" max="8709" width="14.28515625" style="18" customWidth="1"/>
    <col min="8710" max="8710" width="14.85546875" style="18" customWidth="1"/>
    <col min="8711" max="8711" width="38.5703125" style="18" customWidth="1"/>
    <col min="8712" max="8712" width="21.7109375" style="18" customWidth="1"/>
    <col min="8713" max="8715" width="9.140625" style="18"/>
    <col min="8716" max="8716" width="14.42578125" style="18" customWidth="1"/>
    <col min="8717" max="8958" width="9.140625" style="18"/>
    <col min="8959" max="8959" width="6.5703125" style="18" customWidth="1"/>
    <col min="8960" max="8960" width="26.7109375" style="18" customWidth="1"/>
    <col min="8961" max="8961" width="39.140625" style="18" customWidth="1"/>
    <col min="8962" max="8962" width="12" style="18" customWidth="1"/>
    <col min="8963" max="8963" width="17" style="18" customWidth="1"/>
    <col min="8964" max="8964" width="18.42578125" style="18" customWidth="1"/>
    <col min="8965" max="8965" width="14.28515625" style="18" customWidth="1"/>
    <col min="8966" max="8966" width="14.85546875" style="18" customWidth="1"/>
    <col min="8967" max="8967" width="38.5703125" style="18" customWidth="1"/>
    <col min="8968" max="8968" width="21.7109375" style="18" customWidth="1"/>
    <col min="8969" max="8971" width="9.140625" style="18"/>
    <col min="8972" max="8972" width="14.42578125" style="18" customWidth="1"/>
    <col min="8973" max="9214" width="9.140625" style="18"/>
    <col min="9215" max="9215" width="6.5703125" style="18" customWidth="1"/>
    <col min="9216" max="9216" width="26.7109375" style="18" customWidth="1"/>
    <col min="9217" max="9217" width="39.140625" style="18" customWidth="1"/>
    <col min="9218" max="9218" width="12" style="18" customWidth="1"/>
    <col min="9219" max="9219" width="17" style="18" customWidth="1"/>
    <col min="9220" max="9220" width="18.42578125" style="18" customWidth="1"/>
    <col min="9221" max="9221" width="14.28515625" style="18" customWidth="1"/>
    <col min="9222" max="9222" width="14.85546875" style="18" customWidth="1"/>
    <col min="9223" max="9223" width="38.5703125" style="18" customWidth="1"/>
    <col min="9224" max="9224" width="21.7109375" style="18" customWidth="1"/>
    <col min="9225" max="9227" width="9.140625" style="18"/>
    <col min="9228" max="9228" width="14.42578125" style="18" customWidth="1"/>
    <col min="9229" max="9470" width="9.140625" style="18"/>
    <col min="9471" max="9471" width="6.5703125" style="18" customWidth="1"/>
    <col min="9472" max="9472" width="26.7109375" style="18" customWidth="1"/>
    <col min="9473" max="9473" width="39.140625" style="18" customWidth="1"/>
    <col min="9474" max="9474" width="12" style="18" customWidth="1"/>
    <col min="9475" max="9475" width="17" style="18" customWidth="1"/>
    <col min="9476" max="9476" width="18.42578125" style="18" customWidth="1"/>
    <col min="9477" max="9477" width="14.28515625" style="18" customWidth="1"/>
    <col min="9478" max="9478" width="14.85546875" style="18" customWidth="1"/>
    <col min="9479" max="9479" width="38.5703125" style="18" customWidth="1"/>
    <col min="9480" max="9480" width="21.7109375" style="18" customWidth="1"/>
    <col min="9481" max="9483" width="9.140625" style="18"/>
    <col min="9484" max="9484" width="14.42578125" style="18" customWidth="1"/>
    <col min="9485" max="9726" width="9.140625" style="18"/>
    <col min="9727" max="9727" width="6.5703125" style="18" customWidth="1"/>
    <col min="9728" max="9728" width="26.7109375" style="18" customWidth="1"/>
    <col min="9729" max="9729" width="39.140625" style="18" customWidth="1"/>
    <col min="9730" max="9730" width="12" style="18" customWidth="1"/>
    <col min="9731" max="9731" width="17" style="18" customWidth="1"/>
    <col min="9732" max="9732" width="18.42578125" style="18" customWidth="1"/>
    <col min="9733" max="9733" width="14.28515625" style="18" customWidth="1"/>
    <col min="9734" max="9734" width="14.85546875" style="18" customWidth="1"/>
    <col min="9735" max="9735" width="38.5703125" style="18" customWidth="1"/>
    <col min="9736" max="9736" width="21.7109375" style="18" customWidth="1"/>
    <col min="9737" max="9739" width="9.140625" style="18"/>
    <col min="9740" max="9740" width="14.42578125" style="18" customWidth="1"/>
    <col min="9741" max="9982" width="9.140625" style="18"/>
    <col min="9983" max="9983" width="6.5703125" style="18" customWidth="1"/>
    <col min="9984" max="9984" width="26.7109375" style="18" customWidth="1"/>
    <col min="9985" max="9985" width="39.140625" style="18" customWidth="1"/>
    <col min="9986" max="9986" width="12" style="18" customWidth="1"/>
    <col min="9987" max="9987" width="17" style="18" customWidth="1"/>
    <col min="9988" max="9988" width="18.42578125" style="18" customWidth="1"/>
    <col min="9989" max="9989" width="14.28515625" style="18" customWidth="1"/>
    <col min="9990" max="9990" width="14.85546875" style="18" customWidth="1"/>
    <col min="9991" max="9991" width="38.5703125" style="18" customWidth="1"/>
    <col min="9992" max="9992" width="21.7109375" style="18" customWidth="1"/>
    <col min="9993" max="9995" width="9.140625" style="18"/>
    <col min="9996" max="9996" width="14.42578125" style="18" customWidth="1"/>
    <col min="9997" max="10238" width="9.140625" style="18"/>
    <col min="10239" max="10239" width="6.5703125" style="18" customWidth="1"/>
    <col min="10240" max="10240" width="26.7109375" style="18" customWidth="1"/>
    <col min="10241" max="10241" width="39.140625" style="18" customWidth="1"/>
    <col min="10242" max="10242" width="12" style="18" customWidth="1"/>
    <col min="10243" max="10243" width="17" style="18" customWidth="1"/>
    <col min="10244" max="10244" width="18.42578125" style="18" customWidth="1"/>
    <col min="10245" max="10245" width="14.28515625" style="18" customWidth="1"/>
    <col min="10246" max="10246" width="14.85546875" style="18" customWidth="1"/>
    <col min="10247" max="10247" width="38.5703125" style="18" customWidth="1"/>
    <col min="10248" max="10248" width="21.7109375" style="18" customWidth="1"/>
    <col min="10249" max="10251" width="9.140625" style="18"/>
    <col min="10252" max="10252" width="14.42578125" style="18" customWidth="1"/>
    <col min="10253" max="10494" width="9.140625" style="18"/>
    <col min="10495" max="10495" width="6.5703125" style="18" customWidth="1"/>
    <col min="10496" max="10496" width="26.7109375" style="18" customWidth="1"/>
    <col min="10497" max="10497" width="39.140625" style="18" customWidth="1"/>
    <col min="10498" max="10498" width="12" style="18" customWidth="1"/>
    <col min="10499" max="10499" width="17" style="18" customWidth="1"/>
    <col min="10500" max="10500" width="18.42578125" style="18" customWidth="1"/>
    <col min="10501" max="10501" width="14.28515625" style="18" customWidth="1"/>
    <col min="10502" max="10502" width="14.85546875" style="18" customWidth="1"/>
    <col min="10503" max="10503" width="38.5703125" style="18" customWidth="1"/>
    <col min="10504" max="10504" width="21.7109375" style="18" customWidth="1"/>
    <col min="10505" max="10507" width="9.140625" style="18"/>
    <col min="10508" max="10508" width="14.42578125" style="18" customWidth="1"/>
    <col min="10509" max="10750" width="9.140625" style="18"/>
    <col min="10751" max="10751" width="6.5703125" style="18" customWidth="1"/>
    <col min="10752" max="10752" width="26.7109375" style="18" customWidth="1"/>
    <col min="10753" max="10753" width="39.140625" style="18" customWidth="1"/>
    <col min="10754" max="10754" width="12" style="18" customWidth="1"/>
    <col min="10755" max="10755" width="17" style="18" customWidth="1"/>
    <col min="10756" max="10756" width="18.42578125" style="18" customWidth="1"/>
    <col min="10757" max="10757" width="14.28515625" style="18" customWidth="1"/>
    <col min="10758" max="10758" width="14.85546875" style="18" customWidth="1"/>
    <col min="10759" max="10759" width="38.5703125" style="18" customWidth="1"/>
    <col min="10760" max="10760" width="21.7109375" style="18" customWidth="1"/>
    <col min="10761" max="10763" width="9.140625" style="18"/>
    <col min="10764" max="10764" width="14.42578125" style="18" customWidth="1"/>
    <col min="10765" max="11006" width="9.140625" style="18"/>
    <col min="11007" max="11007" width="6.5703125" style="18" customWidth="1"/>
    <col min="11008" max="11008" width="26.7109375" style="18" customWidth="1"/>
    <col min="11009" max="11009" width="39.140625" style="18" customWidth="1"/>
    <col min="11010" max="11010" width="12" style="18" customWidth="1"/>
    <col min="11011" max="11011" width="17" style="18" customWidth="1"/>
    <col min="11012" max="11012" width="18.42578125" style="18" customWidth="1"/>
    <col min="11013" max="11013" width="14.28515625" style="18" customWidth="1"/>
    <col min="11014" max="11014" width="14.85546875" style="18" customWidth="1"/>
    <col min="11015" max="11015" width="38.5703125" style="18" customWidth="1"/>
    <col min="11016" max="11016" width="21.7109375" style="18" customWidth="1"/>
    <col min="11017" max="11019" width="9.140625" style="18"/>
    <col min="11020" max="11020" width="14.42578125" style="18" customWidth="1"/>
    <col min="11021" max="11262" width="9.140625" style="18"/>
    <col min="11263" max="11263" width="6.5703125" style="18" customWidth="1"/>
    <col min="11264" max="11264" width="26.7109375" style="18" customWidth="1"/>
    <col min="11265" max="11265" width="39.140625" style="18" customWidth="1"/>
    <col min="11266" max="11266" width="12" style="18" customWidth="1"/>
    <col min="11267" max="11267" width="17" style="18" customWidth="1"/>
    <col min="11268" max="11268" width="18.42578125" style="18" customWidth="1"/>
    <col min="11269" max="11269" width="14.28515625" style="18" customWidth="1"/>
    <col min="11270" max="11270" width="14.85546875" style="18" customWidth="1"/>
    <col min="11271" max="11271" width="38.5703125" style="18" customWidth="1"/>
    <col min="11272" max="11272" width="21.7109375" style="18" customWidth="1"/>
    <col min="11273" max="11275" width="9.140625" style="18"/>
    <col min="11276" max="11276" width="14.42578125" style="18" customWidth="1"/>
    <col min="11277" max="11518" width="9.140625" style="18"/>
    <col min="11519" max="11519" width="6.5703125" style="18" customWidth="1"/>
    <col min="11520" max="11520" width="26.7109375" style="18" customWidth="1"/>
    <col min="11521" max="11521" width="39.140625" style="18" customWidth="1"/>
    <col min="11522" max="11522" width="12" style="18" customWidth="1"/>
    <col min="11523" max="11523" width="17" style="18" customWidth="1"/>
    <col min="11524" max="11524" width="18.42578125" style="18" customWidth="1"/>
    <col min="11525" max="11525" width="14.28515625" style="18" customWidth="1"/>
    <col min="11526" max="11526" width="14.85546875" style="18" customWidth="1"/>
    <col min="11527" max="11527" width="38.5703125" style="18" customWidth="1"/>
    <col min="11528" max="11528" width="21.7109375" style="18" customWidth="1"/>
    <col min="11529" max="11531" width="9.140625" style="18"/>
    <col min="11532" max="11532" width="14.42578125" style="18" customWidth="1"/>
    <col min="11533" max="11774" width="9.140625" style="18"/>
    <col min="11775" max="11775" width="6.5703125" style="18" customWidth="1"/>
    <col min="11776" max="11776" width="26.7109375" style="18" customWidth="1"/>
    <col min="11777" max="11777" width="39.140625" style="18" customWidth="1"/>
    <col min="11778" max="11778" width="12" style="18" customWidth="1"/>
    <col min="11779" max="11779" width="17" style="18" customWidth="1"/>
    <col min="11780" max="11780" width="18.42578125" style="18" customWidth="1"/>
    <col min="11781" max="11781" width="14.28515625" style="18" customWidth="1"/>
    <col min="11782" max="11782" width="14.85546875" style="18" customWidth="1"/>
    <col min="11783" max="11783" width="38.5703125" style="18" customWidth="1"/>
    <col min="11784" max="11784" width="21.7109375" style="18" customWidth="1"/>
    <col min="11785" max="11787" width="9.140625" style="18"/>
    <col min="11788" max="11788" width="14.42578125" style="18" customWidth="1"/>
    <col min="11789" max="12030" width="9.140625" style="18"/>
    <col min="12031" max="12031" width="6.5703125" style="18" customWidth="1"/>
    <col min="12032" max="12032" width="26.7109375" style="18" customWidth="1"/>
    <col min="12033" max="12033" width="39.140625" style="18" customWidth="1"/>
    <col min="12034" max="12034" width="12" style="18" customWidth="1"/>
    <col min="12035" max="12035" width="17" style="18" customWidth="1"/>
    <col min="12036" max="12036" width="18.42578125" style="18" customWidth="1"/>
    <col min="12037" max="12037" width="14.28515625" style="18" customWidth="1"/>
    <col min="12038" max="12038" width="14.85546875" style="18" customWidth="1"/>
    <col min="12039" max="12039" width="38.5703125" style="18" customWidth="1"/>
    <col min="12040" max="12040" width="21.7109375" style="18" customWidth="1"/>
    <col min="12041" max="12043" width="9.140625" style="18"/>
    <col min="12044" max="12044" width="14.42578125" style="18" customWidth="1"/>
    <col min="12045" max="12286" width="9.140625" style="18"/>
    <col min="12287" max="12287" width="6.5703125" style="18" customWidth="1"/>
    <col min="12288" max="12288" width="26.7109375" style="18" customWidth="1"/>
    <col min="12289" max="12289" width="39.140625" style="18" customWidth="1"/>
    <col min="12290" max="12290" width="12" style="18" customWidth="1"/>
    <col min="12291" max="12291" width="17" style="18" customWidth="1"/>
    <col min="12292" max="12292" width="18.42578125" style="18" customWidth="1"/>
    <col min="12293" max="12293" width="14.28515625" style="18" customWidth="1"/>
    <col min="12294" max="12294" width="14.85546875" style="18" customWidth="1"/>
    <col min="12295" max="12295" width="38.5703125" style="18" customWidth="1"/>
    <col min="12296" max="12296" width="21.7109375" style="18" customWidth="1"/>
    <col min="12297" max="12299" width="9.140625" style="18"/>
    <col min="12300" max="12300" width="14.42578125" style="18" customWidth="1"/>
    <col min="12301" max="12542" width="9.140625" style="18"/>
    <col min="12543" max="12543" width="6.5703125" style="18" customWidth="1"/>
    <col min="12544" max="12544" width="26.7109375" style="18" customWidth="1"/>
    <col min="12545" max="12545" width="39.140625" style="18" customWidth="1"/>
    <col min="12546" max="12546" width="12" style="18" customWidth="1"/>
    <col min="12547" max="12547" width="17" style="18" customWidth="1"/>
    <col min="12548" max="12548" width="18.42578125" style="18" customWidth="1"/>
    <col min="12549" max="12549" width="14.28515625" style="18" customWidth="1"/>
    <col min="12550" max="12550" width="14.85546875" style="18" customWidth="1"/>
    <col min="12551" max="12551" width="38.5703125" style="18" customWidth="1"/>
    <col min="12552" max="12552" width="21.7109375" style="18" customWidth="1"/>
    <col min="12553" max="12555" width="9.140625" style="18"/>
    <col min="12556" max="12556" width="14.42578125" style="18" customWidth="1"/>
    <col min="12557" max="12798" width="9.140625" style="18"/>
    <col min="12799" max="12799" width="6.5703125" style="18" customWidth="1"/>
    <col min="12800" max="12800" width="26.7109375" style="18" customWidth="1"/>
    <col min="12801" max="12801" width="39.140625" style="18" customWidth="1"/>
    <col min="12802" max="12802" width="12" style="18" customWidth="1"/>
    <col min="12803" max="12803" width="17" style="18" customWidth="1"/>
    <col min="12804" max="12804" width="18.42578125" style="18" customWidth="1"/>
    <col min="12805" max="12805" width="14.28515625" style="18" customWidth="1"/>
    <col min="12806" max="12806" width="14.85546875" style="18" customWidth="1"/>
    <col min="12807" max="12807" width="38.5703125" style="18" customWidth="1"/>
    <col min="12808" max="12808" width="21.7109375" style="18" customWidth="1"/>
    <col min="12809" max="12811" width="9.140625" style="18"/>
    <col min="12812" max="12812" width="14.42578125" style="18" customWidth="1"/>
    <col min="12813" max="13054" width="9.140625" style="18"/>
    <col min="13055" max="13055" width="6.5703125" style="18" customWidth="1"/>
    <col min="13056" max="13056" width="26.7109375" style="18" customWidth="1"/>
    <col min="13057" max="13057" width="39.140625" style="18" customWidth="1"/>
    <col min="13058" max="13058" width="12" style="18" customWidth="1"/>
    <col min="13059" max="13059" width="17" style="18" customWidth="1"/>
    <col min="13060" max="13060" width="18.42578125" style="18" customWidth="1"/>
    <col min="13061" max="13061" width="14.28515625" style="18" customWidth="1"/>
    <col min="13062" max="13062" width="14.85546875" style="18" customWidth="1"/>
    <col min="13063" max="13063" width="38.5703125" style="18" customWidth="1"/>
    <col min="13064" max="13064" width="21.7109375" style="18" customWidth="1"/>
    <col min="13065" max="13067" width="9.140625" style="18"/>
    <col min="13068" max="13068" width="14.42578125" style="18" customWidth="1"/>
    <col min="13069" max="13310" width="9.140625" style="18"/>
    <col min="13311" max="13311" width="6.5703125" style="18" customWidth="1"/>
    <col min="13312" max="13312" width="26.7109375" style="18" customWidth="1"/>
    <col min="13313" max="13313" width="39.140625" style="18" customWidth="1"/>
    <col min="13314" max="13314" width="12" style="18" customWidth="1"/>
    <col min="13315" max="13315" width="17" style="18" customWidth="1"/>
    <col min="13316" max="13316" width="18.42578125" style="18" customWidth="1"/>
    <col min="13317" max="13317" width="14.28515625" style="18" customWidth="1"/>
    <col min="13318" max="13318" width="14.85546875" style="18" customWidth="1"/>
    <col min="13319" max="13319" width="38.5703125" style="18" customWidth="1"/>
    <col min="13320" max="13320" width="21.7109375" style="18" customWidth="1"/>
    <col min="13321" max="13323" width="9.140625" style="18"/>
    <col min="13324" max="13324" width="14.42578125" style="18" customWidth="1"/>
    <col min="13325" max="13566" width="9.140625" style="18"/>
    <col min="13567" max="13567" width="6.5703125" style="18" customWidth="1"/>
    <col min="13568" max="13568" width="26.7109375" style="18" customWidth="1"/>
    <col min="13569" max="13569" width="39.140625" style="18" customWidth="1"/>
    <col min="13570" max="13570" width="12" style="18" customWidth="1"/>
    <col min="13571" max="13571" width="17" style="18" customWidth="1"/>
    <col min="13572" max="13572" width="18.42578125" style="18" customWidth="1"/>
    <col min="13573" max="13573" width="14.28515625" style="18" customWidth="1"/>
    <col min="13574" max="13574" width="14.85546875" style="18" customWidth="1"/>
    <col min="13575" max="13575" width="38.5703125" style="18" customWidth="1"/>
    <col min="13576" max="13576" width="21.7109375" style="18" customWidth="1"/>
    <col min="13577" max="13579" width="9.140625" style="18"/>
    <col min="13580" max="13580" width="14.42578125" style="18" customWidth="1"/>
    <col min="13581" max="13822" width="9.140625" style="18"/>
    <col min="13823" max="13823" width="6.5703125" style="18" customWidth="1"/>
    <col min="13824" max="13824" width="26.7109375" style="18" customWidth="1"/>
    <col min="13825" max="13825" width="39.140625" style="18" customWidth="1"/>
    <col min="13826" max="13826" width="12" style="18" customWidth="1"/>
    <col min="13827" max="13827" width="17" style="18" customWidth="1"/>
    <col min="13828" max="13828" width="18.42578125" style="18" customWidth="1"/>
    <col min="13829" max="13829" width="14.28515625" style="18" customWidth="1"/>
    <col min="13830" max="13830" width="14.85546875" style="18" customWidth="1"/>
    <col min="13831" max="13831" width="38.5703125" style="18" customWidth="1"/>
    <col min="13832" max="13832" width="21.7109375" style="18" customWidth="1"/>
    <col min="13833" max="13835" width="9.140625" style="18"/>
    <col min="13836" max="13836" width="14.42578125" style="18" customWidth="1"/>
    <col min="13837" max="14078" width="9.140625" style="18"/>
    <col min="14079" max="14079" width="6.5703125" style="18" customWidth="1"/>
    <col min="14080" max="14080" width="26.7109375" style="18" customWidth="1"/>
    <col min="14081" max="14081" width="39.140625" style="18" customWidth="1"/>
    <col min="14082" max="14082" width="12" style="18" customWidth="1"/>
    <col min="14083" max="14083" width="17" style="18" customWidth="1"/>
    <col min="14084" max="14084" width="18.42578125" style="18" customWidth="1"/>
    <col min="14085" max="14085" width="14.28515625" style="18" customWidth="1"/>
    <col min="14086" max="14086" width="14.85546875" style="18" customWidth="1"/>
    <col min="14087" max="14087" width="38.5703125" style="18" customWidth="1"/>
    <col min="14088" max="14088" width="21.7109375" style="18" customWidth="1"/>
    <col min="14089" max="14091" width="9.140625" style="18"/>
    <col min="14092" max="14092" width="14.42578125" style="18" customWidth="1"/>
    <col min="14093" max="14334" width="9.140625" style="18"/>
    <col min="14335" max="14335" width="6.5703125" style="18" customWidth="1"/>
    <col min="14336" max="14336" width="26.7109375" style="18" customWidth="1"/>
    <col min="14337" max="14337" width="39.140625" style="18" customWidth="1"/>
    <col min="14338" max="14338" width="12" style="18" customWidth="1"/>
    <col min="14339" max="14339" width="17" style="18" customWidth="1"/>
    <col min="14340" max="14340" width="18.42578125" style="18" customWidth="1"/>
    <col min="14341" max="14341" width="14.28515625" style="18" customWidth="1"/>
    <col min="14342" max="14342" width="14.85546875" style="18" customWidth="1"/>
    <col min="14343" max="14343" width="38.5703125" style="18" customWidth="1"/>
    <col min="14344" max="14344" width="21.7109375" style="18" customWidth="1"/>
    <col min="14345" max="14347" width="9.140625" style="18"/>
    <col min="14348" max="14348" width="14.42578125" style="18" customWidth="1"/>
    <col min="14349" max="14590" width="9.140625" style="18"/>
    <col min="14591" max="14591" width="6.5703125" style="18" customWidth="1"/>
    <col min="14592" max="14592" width="26.7109375" style="18" customWidth="1"/>
    <col min="14593" max="14593" width="39.140625" style="18" customWidth="1"/>
    <col min="14594" max="14594" width="12" style="18" customWidth="1"/>
    <col min="14595" max="14595" width="17" style="18" customWidth="1"/>
    <col min="14596" max="14596" width="18.42578125" style="18" customWidth="1"/>
    <col min="14597" max="14597" width="14.28515625" style="18" customWidth="1"/>
    <col min="14598" max="14598" width="14.85546875" style="18" customWidth="1"/>
    <col min="14599" max="14599" width="38.5703125" style="18" customWidth="1"/>
    <col min="14600" max="14600" width="21.7109375" style="18" customWidth="1"/>
    <col min="14601" max="14603" width="9.140625" style="18"/>
    <col min="14604" max="14604" width="14.42578125" style="18" customWidth="1"/>
    <col min="14605" max="14846" width="9.140625" style="18"/>
    <col min="14847" max="14847" width="6.5703125" style="18" customWidth="1"/>
    <col min="14848" max="14848" width="26.7109375" style="18" customWidth="1"/>
    <col min="14849" max="14849" width="39.140625" style="18" customWidth="1"/>
    <col min="14850" max="14850" width="12" style="18" customWidth="1"/>
    <col min="14851" max="14851" width="17" style="18" customWidth="1"/>
    <col min="14852" max="14852" width="18.42578125" style="18" customWidth="1"/>
    <col min="14853" max="14853" width="14.28515625" style="18" customWidth="1"/>
    <col min="14854" max="14854" width="14.85546875" style="18" customWidth="1"/>
    <col min="14855" max="14855" width="38.5703125" style="18" customWidth="1"/>
    <col min="14856" max="14856" width="21.7109375" style="18" customWidth="1"/>
    <col min="14857" max="14859" width="9.140625" style="18"/>
    <col min="14860" max="14860" width="14.42578125" style="18" customWidth="1"/>
    <col min="14861" max="15102" width="9.140625" style="18"/>
    <col min="15103" max="15103" width="6.5703125" style="18" customWidth="1"/>
    <col min="15104" max="15104" width="26.7109375" style="18" customWidth="1"/>
    <col min="15105" max="15105" width="39.140625" style="18" customWidth="1"/>
    <col min="15106" max="15106" width="12" style="18" customWidth="1"/>
    <col min="15107" max="15107" width="17" style="18" customWidth="1"/>
    <col min="15108" max="15108" width="18.42578125" style="18" customWidth="1"/>
    <col min="15109" max="15109" width="14.28515625" style="18" customWidth="1"/>
    <col min="15110" max="15110" width="14.85546875" style="18" customWidth="1"/>
    <col min="15111" max="15111" width="38.5703125" style="18" customWidth="1"/>
    <col min="15112" max="15112" width="21.7109375" style="18" customWidth="1"/>
    <col min="15113" max="15115" width="9.140625" style="18"/>
    <col min="15116" max="15116" width="14.42578125" style="18" customWidth="1"/>
    <col min="15117" max="15358" width="9.140625" style="18"/>
    <col min="15359" max="15359" width="6.5703125" style="18" customWidth="1"/>
    <col min="15360" max="15360" width="26.7109375" style="18" customWidth="1"/>
    <col min="15361" max="15361" width="39.140625" style="18" customWidth="1"/>
    <col min="15362" max="15362" width="12" style="18" customWidth="1"/>
    <col min="15363" max="15363" width="17" style="18" customWidth="1"/>
    <col min="15364" max="15364" width="18.42578125" style="18" customWidth="1"/>
    <col min="15365" max="15365" width="14.28515625" style="18" customWidth="1"/>
    <col min="15366" max="15366" width="14.85546875" style="18" customWidth="1"/>
    <col min="15367" max="15367" width="38.5703125" style="18" customWidth="1"/>
    <col min="15368" max="15368" width="21.7109375" style="18" customWidth="1"/>
    <col min="15369" max="15371" width="9.140625" style="18"/>
    <col min="15372" max="15372" width="14.42578125" style="18" customWidth="1"/>
    <col min="15373" max="15614" width="9.140625" style="18"/>
    <col min="15615" max="15615" width="6.5703125" style="18" customWidth="1"/>
    <col min="15616" max="15616" width="26.7109375" style="18" customWidth="1"/>
    <col min="15617" max="15617" width="39.140625" style="18" customWidth="1"/>
    <col min="15618" max="15618" width="12" style="18" customWidth="1"/>
    <col min="15619" max="15619" width="17" style="18" customWidth="1"/>
    <col min="15620" max="15620" width="18.42578125" style="18" customWidth="1"/>
    <col min="15621" max="15621" width="14.28515625" style="18" customWidth="1"/>
    <col min="15622" max="15622" width="14.85546875" style="18" customWidth="1"/>
    <col min="15623" max="15623" width="38.5703125" style="18" customWidth="1"/>
    <col min="15624" max="15624" width="21.7109375" style="18" customWidth="1"/>
    <col min="15625" max="15627" width="9.140625" style="18"/>
    <col min="15628" max="15628" width="14.42578125" style="18" customWidth="1"/>
    <col min="15629" max="15870" width="9.140625" style="18"/>
    <col min="15871" max="15871" width="6.5703125" style="18" customWidth="1"/>
    <col min="15872" max="15872" width="26.7109375" style="18" customWidth="1"/>
    <col min="15873" max="15873" width="39.140625" style="18" customWidth="1"/>
    <col min="15874" max="15874" width="12" style="18" customWidth="1"/>
    <col min="15875" max="15875" width="17" style="18" customWidth="1"/>
    <col min="15876" max="15876" width="18.42578125" style="18" customWidth="1"/>
    <col min="15877" max="15877" width="14.28515625" style="18" customWidth="1"/>
    <col min="15878" max="15878" width="14.85546875" style="18" customWidth="1"/>
    <col min="15879" max="15879" width="38.5703125" style="18" customWidth="1"/>
    <col min="15880" max="15880" width="21.7109375" style="18" customWidth="1"/>
    <col min="15881" max="15883" width="9.140625" style="18"/>
    <col min="15884" max="15884" width="14.42578125" style="18" customWidth="1"/>
    <col min="15885" max="16126" width="9.140625" style="18"/>
    <col min="16127" max="16127" width="6.5703125" style="18" customWidth="1"/>
    <col min="16128" max="16128" width="26.7109375" style="18" customWidth="1"/>
    <col min="16129" max="16129" width="39.140625" style="18" customWidth="1"/>
    <col min="16130" max="16130" width="12" style="18" customWidth="1"/>
    <col min="16131" max="16131" width="17" style="18" customWidth="1"/>
    <col min="16132" max="16132" width="18.42578125" style="18" customWidth="1"/>
    <col min="16133" max="16133" width="14.28515625" style="18" customWidth="1"/>
    <col min="16134" max="16134" width="14.85546875" style="18" customWidth="1"/>
    <col min="16135" max="16135" width="38.5703125" style="18" customWidth="1"/>
    <col min="16136" max="16136" width="21.7109375" style="18" customWidth="1"/>
    <col min="16137" max="16139" width="9.140625" style="18"/>
    <col min="16140" max="16140" width="14.42578125" style="18" customWidth="1"/>
    <col min="16141" max="16384" width="9.140625" style="18"/>
  </cols>
  <sheetData>
    <row r="1" spans="1:15" x14ac:dyDescent="0.2">
      <c r="F1" s="207" t="s">
        <v>0</v>
      </c>
      <c r="G1" s="207"/>
      <c r="H1" s="207"/>
      <c r="I1" s="207"/>
      <c r="O1" s="18"/>
    </row>
    <row r="2" spans="1:15" ht="27" customHeight="1" x14ac:dyDescent="0.2">
      <c r="B2" s="208" t="s">
        <v>300</v>
      </c>
      <c r="C2" s="208"/>
      <c r="D2" s="208"/>
      <c r="E2" s="208"/>
      <c r="F2" s="208"/>
      <c r="G2" s="208"/>
      <c r="H2" s="208"/>
      <c r="I2" s="208"/>
      <c r="O2" s="18"/>
    </row>
    <row r="3" spans="1:15" x14ac:dyDescent="0.2">
      <c r="I3" s="20"/>
      <c r="O3" s="18"/>
    </row>
    <row r="4" spans="1:15" x14ac:dyDescent="0.2">
      <c r="A4" s="20"/>
      <c r="B4" s="20"/>
      <c r="C4" s="20"/>
      <c r="D4" s="21"/>
      <c r="E4" s="209" t="s">
        <v>1</v>
      </c>
      <c r="F4" s="209"/>
      <c r="G4" s="210" t="s">
        <v>2</v>
      </c>
      <c r="H4" s="210"/>
      <c r="I4" s="197" t="s">
        <v>3</v>
      </c>
      <c r="O4" s="18"/>
    </row>
    <row r="5" spans="1:15" ht="61.5" customHeight="1" x14ac:dyDescent="0.2">
      <c r="A5" s="182" t="s">
        <v>4</v>
      </c>
      <c r="B5" s="182"/>
      <c r="C5" s="188" t="s">
        <v>5</v>
      </c>
      <c r="D5" s="188"/>
      <c r="E5" s="188"/>
      <c r="F5" s="188"/>
      <c r="G5" s="22"/>
      <c r="H5" s="22"/>
      <c r="I5" s="199"/>
      <c r="K5" s="23"/>
      <c r="L5" s="23"/>
      <c r="O5" s="18"/>
    </row>
    <row r="6" spans="1:15" ht="31.5" customHeight="1" x14ac:dyDescent="0.2">
      <c r="A6" s="24" t="s">
        <v>6</v>
      </c>
      <c r="B6" s="25" t="s">
        <v>7</v>
      </c>
      <c r="C6" s="25" t="s">
        <v>8</v>
      </c>
      <c r="D6" s="24" t="s">
        <v>9</v>
      </c>
      <c r="E6" s="25" t="s">
        <v>10</v>
      </c>
      <c r="F6" s="25" t="s">
        <v>11</v>
      </c>
      <c r="G6" s="25" t="s">
        <v>10</v>
      </c>
      <c r="H6" s="25" t="s">
        <v>11</v>
      </c>
      <c r="I6" s="211">
        <f>SUM(H7/G7+H8/G8+H9/G9+H10/G10+H11/G11+H12/G12)/6/(H16/G16)*100</f>
        <v>122.08899095683334</v>
      </c>
      <c r="O6" s="18"/>
    </row>
    <row r="7" spans="1:15" ht="42" customHeight="1" x14ac:dyDescent="0.2">
      <c r="A7" s="190" t="s">
        <v>12</v>
      </c>
      <c r="B7" s="197" t="s">
        <v>13</v>
      </c>
      <c r="C7" s="27" t="s">
        <v>475</v>
      </c>
      <c r="D7" s="28" t="s">
        <v>22</v>
      </c>
      <c r="E7" s="171"/>
      <c r="F7" s="171"/>
      <c r="G7" s="171">
        <v>100</v>
      </c>
      <c r="H7" s="171">
        <v>100</v>
      </c>
      <c r="I7" s="212"/>
      <c r="O7" s="18"/>
    </row>
    <row r="8" spans="1:15" ht="52.5" customHeight="1" x14ac:dyDescent="0.2">
      <c r="A8" s="191"/>
      <c r="B8" s="198"/>
      <c r="C8" s="27" t="s">
        <v>476</v>
      </c>
      <c r="D8" s="28" t="s">
        <v>26</v>
      </c>
      <c r="E8" s="171"/>
      <c r="F8" s="171"/>
      <c r="G8" s="171">
        <v>1</v>
      </c>
      <c r="H8" s="171">
        <v>2</v>
      </c>
      <c r="I8" s="212"/>
      <c r="O8" s="18"/>
    </row>
    <row r="9" spans="1:15" ht="54" customHeight="1" x14ac:dyDescent="0.2">
      <c r="A9" s="191"/>
      <c r="B9" s="198"/>
      <c r="C9" s="27" t="s">
        <v>477</v>
      </c>
      <c r="D9" s="28" t="s">
        <v>22</v>
      </c>
      <c r="E9" s="171"/>
      <c r="F9" s="171"/>
      <c r="G9" s="171">
        <v>100</v>
      </c>
      <c r="H9" s="171">
        <v>100</v>
      </c>
      <c r="I9" s="212"/>
      <c r="O9" s="18"/>
    </row>
    <row r="10" spans="1:15" ht="39.75" customHeight="1" x14ac:dyDescent="0.2">
      <c r="A10" s="191"/>
      <c r="B10" s="198"/>
      <c r="C10" s="27" t="s">
        <v>478</v>
      </c>
      <c r="D10" s="28" t="s">
        <v>26</v>
      </c>
      <c r="E10" s="171"/>
      <c r="F10" s="171"/>
      <c r="G10" s="171">
        <v>12</v>
      </c>
      <c r="H10" s="171">
        <v>12</v>
      </c>
      <c r="I10" s="212"/>
      <c r="O10" s="18"/>
    </row>
    <row r="11" spans="1:15" ht="38.25" customHeight="1" x14ac:dyDescent="0.2">
      <c r="A11" s="191"/>
      <c r="B11" s="198"/>
      <c r="C11" s="27" t="s">
        <v>479</v>
      </c>
      <c r="D11" s="28" t="s">
        <v>26</v>
      </c>
      <c r="E11" s="171"/>
      <c r="F11" s="171"/>
      <c r="G11" s="171">
        <v>14</v>
      </c>
      <c r="H11" s="171">
        <v>16</v>
      </c>
      <c r="I11" s="212"/>
      <c r="O11" s="18"/>
    </row>
    <row r="12" spans="1:15" ht="106.5" customHeight="1" x14ac:dyDescent="0.2">
      <c r="A12" s="191"/>
      <c r="B12" s="198"/>
      <c r="C12" s="172" t="s">
        <v>480</v>
      </c>
      <c r="D12" s="28" t="s">
        <v>26</v>
      </c>
      <c r="E12" s="171"/>
      <c r="F12" s="171"/>
      <c r="G12" s="171">
        <v>140</v>
      </c>
      <c r="H12" s="171">
        <v>158</v>
      </c>
      <c r="I12" s="212"/>
      <c r="O12" s="18"/>
    </row>
    <row r="13" spans="1:15" ht="52.5" customHeight="1" x14ac:dyDescent="0.2">
      <c r="A13" s="191"/>
      <c r="B13" s="198"/>
      <c r="C13" s="27" t="s">
        <v>481</v>
      </c>
      <c r="D13" s="28" t="s">
        <v>14</v>
      </c>
      <c r="E13" s="28"/>
      <c r="F13" s="28"/>
      <c r="G13" s="28">
        <v>1.2</v>
      </c>
      <c r="H13" s="28">
        <v>0</v>
      </c>
      <c r="I13" s="212"/>
      <c r="J13" s="203"/>
      <c r="K13" s="202"/>
      <c r="L13" s="202"/>
      <c r="M13" s="202"/>
      <c r="N13" s="202"/>
      <c r="O13" s="18"/>
    </row>
    <row r="14" spans="1:15" ht="51" customHeight="1" x14ac:dyDescent="0.2">
      <c r="A14" s="191"/>
      <c r="B14" s="198"/>
      <c r="C14" s="27" t="s">
        <v>482</v>
      </c>
      <c r="D14" s="28" t="s">
        <v>14</v>
      </c>
      <c r="E14" s="28"/>
      <c r="F14" s="28"/>
      <c r="G14" s="28">
        <v>0.01</v>
      </c>
      <c r="H14" s="28">
        <v>0</v>
      </c>
      <c r="I14" s="212"/>
      <c r="J14" s="203"/>
      <c r="K14" s="202"/>
      <c r="L14" s="202"/>
      <c r="M14" s="202"/>
      <c r="N14" s="202"/>
      <c r="O14" s="18"/>
    </row>
    <row r="15" spans="1:15" ht="65.25" customHeight="1" x14ac:dyDescent="0.2">
      <c r="A15" s="191"/>
      <c r="B15" s="198"/>
      <c r="C15" s="27" t="s">
        <v>483</v>
      </c>
      <c r="D15" s="28" t="s">
        <v>15</v>
      </c>
      <c r="E15" s="28"/>
      <c r="F15" s="28"/>
      <c r="G15" s="28">
        <v>50</v>
      </c>
      <c r="H15" s="28">
        <v>0</v>
      </c>
      <c r="I15" s="212"/>
      <c r="J15" s="203"/>
      <c r="O15" s="18"/>
    </row>
    <row r="16" spans="1:15" x14ac:dyDescent="0.2">
      <c r="A16" s="191"/>
      <c r="B16" s="198"/>
      <c r="C16" s="29" t="s">
        <v>16</v>
      </c>
      <c r="D16" s="25" t="s">
        <v>17</v>
      </c>
      <c r="E16" s="30">
        <f>E17</f>
        <v>372.79399999999998</v>
      </c>
      <c r="F16" s="30">
        <f>F17</f>
        <v>370.05041999999997</v>
      </c>
      <c r="G16" s="30">
        <f>G17</f>
        <v>372.79399999999998</v>
      </c>
      <c r="H16" s="30">
        <f>H17</f>
        <v>370.05041999999997</v>
      </c>
      <c r="I16" s="212"/>
      <c r="J16" s="203"/>
      <c r="O16" s="18"/>
    </row>
    <row r="17" spans="1:15" ht="15.75" customHeight="1" x14ac:dyDescent="0.2">
      <c r="A17" s="192"/>
      <c r="B17" s="199"/>
      <c r="C17" s="27" t="s">
        <v>18</v>
      </c>
      <c r="D17" s="26" t="s">
        <v>17</v>
      </c>
      <c r="E17" s="30">
        <v>372.79399999999998</v>
      </c>
      <c r="F17" s="30">
        <v>370.05041999999997</v>
      </c>
      <c r="G17" s="30">
        <v>372.79399999999998</v>
      </c>
      <c r="H17" s="30">
        <v>370.05041999999997</v>
      </c>
      <c r="I17" s="213"/>
      <c r="J17" s="203"/>
      <c r="O17" s="18"/>
    </row>
    <row r="18" spans="1:15" ht="24.75" customHeight="1" x14ac:dyDescent="0.2">
      <c r="A18" s="204" t="s">
        <v>19</v>
      </c>
      <c r="B18" s="182" t="s">
        <v>20</v>
      </c>
      <c r="C18" s="27" t="s">
        <v>21</v>
      </c>
      <c r="D18" s="26" t="s">
        <v>22</v>
      </c>
      <c r="E18" s="31"/>
      <c r="F18" s="32"/>
      <c r="G18" s="28">
        <v>71.400000000000006</v>
      </c>
      <c r="H18" s="28">
        <v>68.8</v>
      </c>
      <c r="I18" s="183">
        <f>((H18/G18+G19/H19+H20/G20+H21/G21)/4)/(H22/G22)*100</f>
        <v>210.13476033566954</v>
      </c>
      <c r="J18" s="33"/>
      <c r="O18" s="18"/>
    </row>
    <row r="19" spans="1:15" ht="26.25" customHeight="1" x14ac:dyDescent="0.2">
      <c r="A19" s="205"/>
      <c r="B19" s="182"/>
      <c r="C19" s="27" t="s">
        <v>23</v>
      </c>
      <c r="D19" s="26" t="s">
        <v>22</v>
      </c>
      <c r="E19" s="31"/>
      <c r="F19" s="32"/>
      <c r="G19" s="28">
        <v>28.6</v>
      </c>
      <c r="H19" s="28">
        <v>9.64</v>
      </c>
      <c r="I19" s="183"/>
      <c r="O19" s="18"/>
    </row>
    <row r="20" spans="1:15" ht="49.5" customHeight="1" x14ac:dyDescent="0.2">
      <c r="A20" s="205"/>
      <c r="B20" s="182"/>
      <c r="C20" s="27" t="s">
        <v>24</v>
      </c>
      <c r="D20" s="26" t="s">
        <v>14</v>
      </c>
      <c r="E20" s="31"/>
      <c r="F20" s="32"/>
      <c r="G20" s="28">
        <v>10</v>
      </c>
      <c r="H20" s="28">
        <v>31</v>
      </c>
      <c r="I20" s="183"/>
      <c r="O20" s="18"/>
    </row>
    <row r="21" spans="1:15" ht="51" customHeight="1" x14ac:dyDescent="0.2">
      <c r="A21" s="205"/>
      <c r="B21" s="182"/>
      <c r="C21" s="27" t="s">
        <v>25</v>
      </c>
      <c r="D21" s="26" t="s">
        <v>26</v>
      </c>
      <c r="E21" s="31"/>
      <c r="F21" s="32"/>
      <c r="G21" s="28">
        <v>16</v>
      </c>
      <c r="H21" s="28">
        <v>22</v>
      </c>
      <c r="I21" s="183"/>
      <c r="O21" s="18"/>
    </row>
    <row r="22" spans="1:15" ht="12.75" customHeight="1" x14ac:dyDescent="0.2">
      <c r="A22" s="205"/>
      <c r="B22" s="182"/>
      <c r="C22" s="29" t="s">
        <v>16</v>
      </c>
      <c r="D22" s="25" t="s">
        <v>17</v>
      </c>
      <c r="E22" s="34">
        <f>E24</f>
        <v>300</v>
      </c>
      <c r="F22" s="34">
        <f>F24</f>
        <v>300</v>
      </c>
      <c r="G22" s="35">
        <f>G24</f>
        <v>300</v>
      </c>
      <c r="H22" s="35">
        <f>H24</f>
        <v>300</v>
      </c>
      <c r="I22" s="183"/>
      <c r="O22" s="18"/>
    </row>
    <row r="23" spans="1:15" x14ac:dyDescent="0.2">
      <c r="A23" s="205"/>
      <c r="B23" s="182"/>
      <c r="C23" s="27" t="s">
        <v>27</v>
      </c>
      <c r="D23" s="26" t="s">
        <v>17</v>
      </c>
      <c r="E23" s="36">
        <v>0</v>
      </c>
      <c r="F23" s="36">
        <v>0</v>
      </c>
      <c r="G23" s="36">
        <v>0</v>
      </c>
      <c r="H23" s="36">
        <v>0</v>
      </c>
      <c r="I23" s="183"/>
      <c r="K23" s="18"/>
      <c r="L23" s="18"/>
      <c r="M23" s="18"/>
      <c r="N23" s="18"/>
      <c r="O23" s="18"/>
    </row>
    <row r="24" spans="1:15" x14ac:dyDescent="0.2">
      <c r="A24" s="206"/>
      <c r="B24" s="182"/>
      <c r="C24" s="27" t="s">
        <v>18</v>
      </c>
      <c r="D24" s="26" t="s">
        <v>17</v>
      </c>
      <c r="E24" s="34">
        <v>300</v>
      </c>
      <c r="F24" s="34">
        <v>300</v>
      </c>
      <c r="G24" s="34">
        <v>300</v>
      </c>
      <c r="H24" s="34">
        <v>300</v>
      </c>
      <c r="I24" s="183"/>
      <c r="K24" s="18"/>
      <c r="L24" s="18"/>
      <c r="M24" s="18"/>
      <c r="N24" s="18"/>
      <c r="O24" s="18"/>
    </row>
    <row r="25" spans="1:15" ht="57" customHeight="1" x14ac:dyDescent="0.2">
      <c r="A25" s="190" t="s">
        <v>28</v>
      </c>
      <c r="B25" s="182" t="s">
        <v>29</v>
      </c>
      <c r="C25" s="37" t="s">
        <v>345</v>
      </c>
      <c r="D25" s="26" t="s">
        <v>22</v>
      </c>
      <c r="E25" s="26"/>
      <c r="F25" s="26"/>
      <c r="G25" s="38">
        <v>21</v>
      </c>
      <c r="H25" s="38">
        <v>12</v>
      </c>
      <c r="I25" s="187">
        <f>((G25/H25+H26/G26+G27/H27+H28/G28)/4)/(H29/G29)*100</f>
        <v>138.53571428571431</v>
      </c>
      <c r="J25" s="39"/>
      <c r="K25" s="18"/>
      <c r="L25" s="18"/>
      <c r="M25" s="18"/>
      <c r="N25" s="18"/>
      <c r="O25" s="18"/>
    </row>
    <row r="26" spans="1:15" ht="72.75" customHeight="1" x14ac:dyDescent="0.2">
      <c r="A26" s="191"/>
      <c r="B26" s="182"/>
      <c r="C26" s="37" t="s">
        <v>346</v>
      </c>
      <c r="D26" s="26" t="s">
        <v>14</v>
      </c>
      <c r="E26" s="26"/>
      <c r="F26" s="26"/>
      <c r="G26" s="28">
        <v>14</v>
      </c>
      <c r="H26" s="28">
        <v>17</v>
      </c>
      <c r="I26" s="187"/>
      <c r="J26" s="40"/>
      <c r="K26" s="18"/>
      <c r="L26" s="18"/>
      <c r="M26" s="18"/>
      <c r="N26" s="18"/>
      <c r="O26" s="18"/>
    </row>
    <row r="27" spans="1:15" ht="72.75" customHeight="1" x14ac:dyDescent="0.2">
      <c r="A27" s="191"/>
      <c r="B27" s="182"/>
      <c r="C27" s="37" t="s">
        <v>347</v>
      </c>
      <c r="D27" s="26" t="s">
        <v>26</v>
      </c>
      <c r="E27" s="26"/>
      <c r="F27" s="26"/>
      <c r="G27" s="28">
        <v>51</v>
      </c>
      <c r="H27" s="28">
        <v>35</v>
      </c>
      <c r="I27" s="187"/>
      <c r="K27" s="18"/>
      <c r="L27" s="18"/>
      <c r="M27" s="18"/>
      <c r="N27" s="18"/>
      <c r="O27" s="18"/>
    </row>
    <row r="28" spans="1:15" ht="89.25" x14ac:dyDescent="0.2">
      <c r="A28" s="191"/>
      <c r="B28" s="182"/>
      <c r="C28" s="41" t="s">
        <v>348</v>
      </c>
      <c r="D28" s="26" t="s">
        <v>26</v>
      </c>
      <c r="E28" s="31"/>
      <c r="F28" s="32"/>
      <c r="G28" s="28">
        <v>2.5</v>
      </c>
      <c r="H28" s="28">
        <v>2.8</v>
      </c>
      <c r="I28" s="187"/>
      <c r="K28" s="18"/>
      <c r="L28" s="18"/>
      <c r="M28" s="18"/>
      <c r="N28" s="18"/>
      <c r="O28" s="18"/>
    </row>
    <row r="29" spans="1:15" x14ac:dyDescent="0.2">
      <c r="A29" s="193"/>
      <c r="B29" s="182"/>
      <c r="C29" s="29" t="s">
        <v>30</v>
      </c>
      <c r="D29" s="25" t="s">
        <v>17</v>
      </c>
      <c r="E29" s="30">
        <f>E30</f>
        <v>54.472999999999999</v>
      </c>
      <c r="F29" s="30">
        <f>F30</f>
        <v>54.472999999999999</v>
      </c>
      <c r="G29" s="30">
        <f>G30</f>
        <v>54.472999999999999</v>
      </c>
      <c r="H29" s="30">
        <f>H30</f>
        <v>54.472999999999999</v>
      </c>
      <c r="I29" s="187"/>
      <c r="K29" s="18"/>
      <c r="L29" s="18"/>
      <c r="M29" s="18"/>
      <c r="N29" s="18"/>
      <c r="O29" s="18"/>
    </row>
    <row r="30" spans="1:15" x14ac:dyDescent="0.2">
      <c r="A30" s="194"/>
      <c r="B30" s="182"/>
      <c r="C30" s="27" t="s">
        <v>18</v>
      </c>
      <c r="D30" s="26" t="s">
        <v>17</v>
      </c>
      <c r="E30" s="30">
        <v>54.472999999999999</v>
      </c>
      <c r="F30" s="30">
        <v>54.472999999999999</v>
      </c>
      <c r="G30" s="30">
        <v>54.472999999999999</v>
      </c>
      <c r="H30" s="30">
        <v>54.472999999999999</v>
      </c>
      <c r="I30" s="187"/>
      <c r="K30" s="18"/>
      <c r="L30" s="18"/>
      <c r="M30" s="18"/>
      <c r="N30" s="18"/>
      <c r="O30" s="18"/>
    </row>
    <row r="31" spans="1:15" ht="27" customHeight="1" x14ac:dyDescent="0.2">
      <c r="A31" s="190" t="s">
        <v>31</v>
      </c>
      <c r="B31" s="182" t="s">
        <v>353</v>
      </c>
      <c r="C31" s="27" t="s">
        <v>354</v>
      </c>
      <c r="D31" s="26" t="s">
        <v>26</v>
      </c>
      <c r="E31" s="31"/>
      <c r="F31" s="42"/>
      <c r="G31" s="43">
        <v>0</v>
      </c>
      <c r="H31" s="43">
        <v>0</v>
      </c>
      <c r="I31" s="187">
        <f>((H33/G33+H34/G34)/2)/(H35/G35)*100</f>
        <v>133.33333333333334</v>
      </c>
      <c r="J31" s="202"/>
      <c r="K31" s="18"/>
      <c r="L31" s="18"/>
      <c r="M31" s="18"/>
      <c r="N31" s="18"/>
      <c r="O31" s="18"/>
    </row>
    <row r="32" spans="1:15" ht="38.25" x14ac:dyDescent="0.2">
      <c r="A32" s="191"/>
      <c r="B32" s="182"/>
      <c r="C32" s="27" t="s">
        <v>32</v>
      </c>
      <c r="D32" s="26" t="s">
        <v>26</v>
      </c>
      <c r="E32" s="32"/>
      <c r="F32" s="31"/>
      <c r="G32" s="43">
        <v>0</v>
      </c>
      <c r="H32" s="43">
        <v>0</v>
      </c>
      <c r="I32" s="187"/>
      <c r="J32" s="202"/>
      <c r="K32" s="18"/>
      <c r="L32" s="18"/>
      <c r="M32" s="18"/>
      <c r="N32" s="18"/>
      <c r="O32" s="18"/>
    </row>
    <row r="33" spans="1:15" ht="51" x14ac:dyDescent="0.2">
      <c r="A33" s="191"/>
      <c r="B33" s="182"/>
      <c r="C33" s="27" t="s">
        <v>355</v>
      </c>
      <c r="D33" s="26" t="s">
        <v>26</v>
      </c>
      <c r="E33" s="32"/>
      <c r="F33" s="32"/>
      <c r="G33" s="44">
        <v>2</v>
      </c>
      <c r="H33" s="44">
        <v>2</v>
      </c>
      <c r="I33" s="187"/>
      <c r="J33" s="202"/>
      <c r="K33" s="18"/>
      <c r="L33" s="18"/>
      <c r="M33" s="18"/>
      <c r="N33" s="18"/>
      <c r="O33" s="18"/>
    </row>
    <row r="34" spans="1:15" ht="38.25" x14ac:dyDescent="0.2">
      <c r="A34" s="191"/>
      <c r="B34" s="182"/>
      <c r="C34" s="27" t="s">
        <v>33</v>
      </c>
      <c r="D34" s="26" t="s">
        <v>26</v>
      </c>
      <c r="E34" s="32"/>
      <c r="F34" s="32"/>
      <c r="G34" s="44">
        <v>6</v>
      </c>
      <c r="H34" s="44">
        <v>10</v>
      </c>
      <c r="I34" s="187"/>
      <c r="J34" s="202"/>
      <c r="K34" s="18"/>
      <c r="L34" s="18"/>
      <c r="M34" s="18"/>
      <c r="N34" s="18"/>
      <c r="O34" s="18"/>
    </row>
    <row r="35" spans="1:15" x14ac:dyDescent="0.2">
      <c r="A35" s="191"/>
      <c r="B35" s="182"/>
      <c r="C35" s="29" t="s">
        <v>16</v>
      </c>
      <c r="D35" s="25" t="s">
        <v>17</v>
      </c>
      <c r="E35" s="34">
        <f>E36</f>
        <v>250</v>
      </c>
      <c r="F35" s="34">
        <f>F36</f>
        <v>250</v>
      </c>
      <c r="G35" s="34">
        <f>G36</f>
        <v>250</v>
      </c>
      <c r="H35" s="34">
        <f>H36</f>
        <v>250</v>
      </c>
      <c r="I35" s="187"/>
      <c r="J35" s="202"/>
      <c r="K35" s="18"/>
      <c r="L35" s="18"/>
      <c r="M35" s="18"/>
      <c r="N35" s="18"/>
      <c r="O35" s="18"/>
    </row>
    <row r="36" spans="1:15" x14ac:dyDescent="0.2">
      <c r="A36" s="192"/>
      <c r="B36" s="182"/>
      <c r="C36" s="27" t="s">
        <v>18</v>
      </c>
      <c r="D36" s="26" t="s">
        <v>17</v>
      </c>
      <c r="E36" s="34">
        <v>250</v>
      </c>
      <c r="F36" s="34">
        <v>250</v>
      </c>
      <c r="G36" s="34">
        <v>250</v>
      </c>
      <c r="H36" s="34">
        <v>250</v>
      </c>
      <c r="I36" s="187"/>
      <c r="J36" s="202"/>
      <c r="K36" s="18"/>
      <c r="L36" s="18"/>
      <c r="M36" s="18"/>
      <c r="N36" s="18"/>
      <c r="O36" s="18"/>
    </row>
    <row r="37" spans="1:15" ht="72.75" customHeight="1" x14ac:dyDescent="0.2">
      <c r="A37" s="191">
        <v>5</v>
      </c>
      <c r="B37" s="182" t="s">
        <v>487</v>
      </c>
      <c r="C37" s="45" t="s">
        <v>486</v>
      </c>
      <c r="D37" s="26" t="s">
        <v>35</v>
      </c>
      <c r="E37" s="46"/>
      <c r="F37" s="46"/>
      <c r="G37" s="44">
        <v>16</v>
      </c>
      <c r="H37" s="44">
        <v>16</v>
      </c>
      <c r="I37" s="187">
        <f>((H37/G37)/1)/(H38/G38)*100</f>
        <v>91.224482880220492</v>
      </c>
      <c r="J37" s="39"/>
      <c r="K37" s="18"/>
      <c r="L37" s="18"/>
      <c r="M37" s="18"/>
      <c r="N37" s="18"/>
      <c r="O37" s="18"/>
    </row>
    <row r="38" spans="1:15" x14ac:dyDescent="0.2">
      <c r="A38" s="191"/>
      <c r="B38" s="182"/>
      <c r="C38" s="47" t="s">
        <v>16</v>
      </c>
      <c r="D38" s="48" t="s">
        <v>17</v>
      </c>
      <c r="E38" s="30">
        <f>SUM(E39:E41)</f>
        <v>19645.394999999997</v>
      </c>
      <c r="F38" s="30">
        <f>SUM(F39:F41)</f>
        <v>17104.682539999998</v>
      </c>
      <c r="G38" s="30">
        <f>SUM(G39:G42)</f>
        <v>40624.293959999995</v>
      </c>
      <c r="H38" s="30">
        <f>SUM(H39:H42)</f>
        <v>44532.227180000002</v>
      </c>
      <c r="I38" s="187"/>
      <c r="J38" s="49"/>
      <c r="K38" s="18"/>
      <c r="L38" s="18"/>
      <c r="M38" s="18"/>
      <c r="N38" s="18"/>
      <c r="O38" s="18"/>
    </row>
    <row r="39" spans="1:15" x14ac:dyDescent="0.2">
      <c r="A39" s="191"/>
      <c r="B39" s="182"/>
      <c r="C39" s="50" t="s">
        <v>36</v>
      </c>
      <c r="D39" s="51" t="s">
        <v>17</v>
      </c>
      <c r="E39" s="30">
        <v>1281.04748</v>
      </c>
      <c r="F39" s="30">
        <v>1170.8085599999999</v>
      </c>
      <c r="G39" s="30">
        <v>1281.04748</v>
      </c>
      <c r="H39" s="30">
        <v>1170.8085699999999</v>
      </c>
      <c r="I39" s="187"/>
      <c r="J39" s="49"/>
      <c r="K39" s="18"/>
      <c r="L39" s="18"/>
      <c r="M39" s="18"/>
      <c r="N39" s="18"/>
      <c r="O39" s="18"/>
    </row>
    <row r="40" spans="1:15" x14ac:dyDescent="0.2">
      <c r="A40" s="191"/>
      <c r="B40" s="182"/>
      <c r="C40" s="50" t="s">
        <v>27</v>
      </c>
      <c r="D40" s="51" t="s">
        <v>17</v>
      </c>
      <c r="E40" s="30">
        <v>13446.92484</v>
      </c>
      <c r="F40" s="30">
        <v>11439.613869999999</v>
      </c>
      <c r="G40" s="30">
        <v>13446.92484</v>
      </c>
      <c r="H40" s="30">
        <v>11439.613859999999</v>
      </c>
      <c r="I40" s="187"/>
      <c r="J40" s="49"/>
      <c r="K40" s="18"/>
      <c r="L40" s="18"/>
      <c r="M40" s="18"/>
      <c r="N40" s="18"/>
      <c r="O40" s="18"/>
    </row>
    <row r="41" spans="1:15" x14ac:dyDescent="0.2">
      <c r="A41" s="191"/>
      <c r="B41" s="182"/>
      <c r="C41" s="50" t="s">
        <v>18</v>
      </c>
      <c r="D41" s="51" t="s">
        <v>17</v>
      </c>
      <c r="E41" s="30">
        <v>4917.4226799999997</v>
      </c>
      <c r="F41" s="30">
        <v>4494.2601100000002</v>
      </c>
      <c r="G41" s="30">
        <v>4917.4226799999997</v>
      </c>
      <c r="H41" s="30">
        <v>4494.2601100000002</v>
      </c>
      <c r="I41" s="187"/>
      <c r="J41" s="49"/>
      <c r="K41" s="18"/>
      <c r="L41" s="18"/>
      <c r="M41" s="18"/>
      <c r="N41" s="18"/>
      <c r="O41" s="18"/>
    </row>
    <row r="42" spans="1:15" x14ac:dyDescent="0.2">
      <c r="A42" s="192"/>
      <c r="B42" s="182"/>
      <c r="C42" s="50" t="s">
        <v>54</v>
      </c>
      <c r="D42" s="51" t="s">
        <v>17</v>
      </c>
      <c r="E42" s="36">
        <v>0</v>
      </c>
      <c r="F42" s="36">
        <v>0</v>
      </c>
      <c r="G42" s="30">
        <v>20978.898959999999</v>
      </c>
      <c r="H42" s="30">
        <v>27427.54464</v>
      </c>
      <c r="I42" s="187"/>
      <c r="J42" s="49"/>
      <c r="K42" s="18"/>
      <c r="L42" s="18"/>
      <c r="M42" s="18"/>
      <c r="N42" s="18"/>
      <c r="O42" s="18"/>
    </row>
    <row r="43" spans="1:15" ht="60.75" customHeight="1" x14ac:dyDescent="0.2">
      <c r="A43" s="190" t="s">
        <v>37</v>
      </c>
      <c r="B43" s="182" t="s">
        <v>401</v>
      </c>
      <c r="C43" s="45" t="s">
        <v>484</v>
      </c>
      <c r="D43" s="26" t="s">
        <v>166</v>
      </c>
      <c r="E43" s="26"/>
      <c r="F43" s="26"/>
      <c r="G43" s="43">
        <v>162.4</v>
      </c>
      <c r="H43" s="43">
        <v>162.4</v>
      </c>
      <c r="I43" s="187">
        <f>((H43/G43+H44/G44)/2)/(H45/G45)*100</f>
        <v>109.60663003202033</v>
      </c>
      <c r="J43" s="23"/>
      <c r="K43" s="18"/>
      <c r="L43" s="18"/>
      <c r="M43" s="18"/>
      <c r="N43" s="18"/>
      <c r="O43" s="18"/>
    </row>
    <row r="44" spans="1:15" ht="56.25" customHeight="1" x14ac:dyDescent="0.2">
      <c r="A44" s="191"/>
      <c r="B44" s="182"/>
      <c r="C44" s="45" t="s">
        <v>485</v>
      </c>
      <c r="D44" s="26" t="s">
        <v>14</v>
      </c>
      <c r="E44" s="31"/>
      <c r="F44" s="31"/>
      <c r="G44" s="44">
        <v>5</v>
      </c>
      <c r="H44" s="44">
        <v>5</v>
      </c>
      <c r="I44" s="187"/>
      <c r="J44" s="52"/>
      <c r="K44" s="18"/>
      <c r="L44" s="18"/>
      <c r="M44" s="18"/>
      <c r="N44" s="18"/>
      <c r="O44" s="18"/>
    </row>
    <row r="45" spans="1:15" ht="31.5" customHeight="1" x14ac:dyDescent="0.2">
      <c r="A45" s="191"/>
      <c r="B45" s="182"/>
      <c r="C45" s="53" t="s">
        <v>39</v>
      </c>
      <c r="D45" s="25" t="s">
        <v>17</v>
      </c>
      <c r="E45" s="30">
        <f>SUM(E46:E48)</f>
        <v>9522.1072000000004</v>
      </c>
      <c r="F45" s="30">
        <f>SUM(F46:F48)</f>
        <v>8687.5284800000009</v>
      </c>
      <c r="G45" s="30">
        <f>SUM(G46:G48)</f>
        <v>9522.1072000000004</v>
      </c>
      <c r="H45" s="30">
        <f>SUM(H46:H48)</f>
        <v>8687.5284800000009</v>
      </c>
      <c r="I45" s="187"/>
      <c r="J45" s="52"/>
      <c r="K45" s="18"/>
      <c r="L45" s="18"/>
      <c r="M45" s="18"/>
      <c r="N45" s="18"/>
      <c r="O45" s="18"/>
    </row>
    <row r="46" spans="1:15" ht="16.5" customHeight="1" x14ac:dyDescent="0.2">
      <c r="A46" s="191"/>
      <c r="B46" s="182"/>
      <c r="C46" s="54" t="s">
        <v>36</v>
      </c>
      <c r="D46" s="51" t="s">
        <v>17</v>
      </c>
      <c r="E46" s="36">
        <v>0</v>
      </c>
      <c r="F46" s="36">
        <v>0</v>
      </c>
      <c r="G46" s="36">
        <v>0</v>
      </c>
      <c r="H46" s="36">
        <v>0</v>
      </c>
      <c r="I46" s="187"/>
      <c r="J46" s="52"/>
      <c r="K46" s="18"/>
      <c r="L46" s="18"/>
      <c r="M46" s="18"/>
      <c r="N46" s="18"/>
      <c r="O46" s="18"/>
    </row>
    <row r="47" spans="1:15" ht="14.25" customHeight="1" x14ac:dyDescent="0.2">
      <c r="A47" s="191"/>
      <c r="B47" s="182"/>
      <c r="C47" s="54" t="s">
        <v>27</v>
      </c>
      <c r="D47" s="51" t="s">
        <v>17</v>
      </c>
      <c r="E47" s="30">
        <v>9046.0018400000008</v>
      </c>
      <c r="F47" s="30">
        <v>8253.1520500000006</v>
      </c>
      <c r="G47" s="30">
        <v>9046.0018400000008</v>
      </c>
      <c r="H47" s="30">
        <v>8253.1520500000006</v>
      </c>
      <c r="I47" s="187"/>
      <c r="J47" s="52"/>
      <c r="K47" s="18"/>
      <c r="L47" s="18"/>
      <c r="M47" s="18"/>
      <c r="N47" s="18"/>
      <c r="O47" s="18"/>
    </row>
    <row r="48" spans="1:15" ht="15.75" customHeight="1" x14ac:dyDescent="0.2">
      <c r="A48" s="191"/>
      <c r="B48" s="182"/>
      <c r="C48" s="54" t="s">
        <v>18</v>
      </c>
      <c r="D48" s="51" t="s">
        <v>17</v>
      </c>
      <c r="E48" s="30">
        <v>476.10536000000002</v>
      </c>
      <c r="F48" s="30">
        <v>434.37643000000003</v>
      </c>
      <c r="G48" s="30">
        <v>476.10536000000002</v>
      </c>
      <c r="H48" s="30">
        <v>434.37643000000003</v>
      </c>
      <c r="I48" s="187"/>
      <c r="J48" s="52"/>
      <c r="K48" s="18"/>
      <c r="L48" s="18"/>
      <c r="M48" s="18"/>
      <c r="N48" s="18"/>
      <c r="O48" s="18"/>
    </row>
    <row r="49" spans="1:15" ht="102" x14ac:dyDescent="0.2">
      <c r="A49" s="188" t="s">
        <v>40</v>
      </c>
      <c r="B49" s="182" t="s">
        <v>41</v>
      </c>
      <c r="C49" s="27" t="s">
        <v>42</v>
      </c>
      <c r="D49" s="26" t="s">
        <v>26</v>
      </c>
      <c r="E49" s="32"/>
      <c r="F49" s="31"/>
      <c r="G49" s="44">
        <v>1</v>
      </c>
      <c r="H49" s="44">
        <v>1</v>
      </c>
      <c r="I49" s="187">
        <f>((H49/G49+H50/G50+H51/G51+H53/G53+H54/G54+H55/G55+H56/G56+H57/G57+H52/G52)/9)/(H59/G59)*100</f>
        <v>101.56247260162641</v>
      </c>
      <c r="J49" s="39"/>
      <c r="K49" s="18"/>
      <c r="L49" s="18"/>
      <c r="M49" s="18"/>
      <c r="N49" s="18"/>
      <c r="O49" s="18"/>
    </row>
    <row r="50" spans="1:15" ht="81" customHeight="1" x14ac:dyDescent="0.2">
      <c r="A50" s="188"/>
      <c r="B50" s="182"/>
      <c r="C50" s="27" t="s">
        <v>43</v>
      </c>
      <c r="D50" s="26" t="s">
        <v>26</v>
      </c>
      <c r="E50" s="32"/>
      <c r="F50" s="31"/>
      <c r="G50" s="44">
        <v>3</v>
      </c>
      <c r="H50" s="44">
        <v>3</v>
      </c>
      <c r="I50" s="187"/>
      <c r="K50" s="18"/>
      <c r="L50" s="18"/>
      <c r="M50" s="18"/>
      <c r="N50" s="18"/>
      <c r="O50" s="18"/>
    </row>
    <row r="51" spans="1:15" ht="66.75" customHeight="1" x14ac:dyDescent="0.2">
      <c r="A51" s="188"/>
      <c r="B51" s="182"/>
      <c r="C51" s="27" t="s">
        <v>44</v>
      </c>
      <c r="D51" s="26" t="s">
        <v>45</v>
      </c>
      <c r="E51" s="42"/>
      <c r="F51" s="42"/>
      <c r="G51" s="44">
        <v>24</v>
      </c>
      <c r="H51" s="44">
        <v>24</v>
      </c>
      <c r="I51" s="187"/>
      <c r="K51" s="18"/>
      <c r="L51" s="18"/>
      <c r="M51" s="18"/>
      <c r="N51" s="18"/>
      <c r="O51" s="18"/>
    </row>
    <row r="52" spans="1:15" ht="69.75" customHeight="1" x14ac:dyDescent="0.2">
      <c r="A52" s="188"/>
      <c r="B52" s="182"/>
      <c r="C52" s="27" t="s">
        <v>46</v>
      </c>
      <c r="D52" s="26" t="s">
        <v>22</v>
      </c>
      <c r="E52" s="42"/>
      <c r="F52" s="42"/>
      <c r="G52" s="43">
        <v>100</v>
      </c>
      <c r="H52" s="43">
        <v>100</v>
      </c>
      <c r="I52" s="187"/>
      <c r="K52" s="18"/>
      <c r="L52" s="18"/>
      <c r="M52" s="18"/>
      <c r="N52" s="18"/>
      <c r="O52" s="18"/>
    </row>
    <row r="53" spans="1:15" ht="114.75" x14ac:dyDescent="0.2">
      <c r="A53" s="188"/>
      <c r="B53" s="182"/>
      <c r="C53" s="27" t="s">
        <v>48</v>
      </c>
      <c r="D53" s="26" t="s">
        <v>26</v>
      </c>
      <c r="E53" s="42"/>
      <c r="F53" s="42"/>
      <c r="G53" s="44">
        <v>1</v>
      </c>
      <c r="H53" s="44">
        <v>1</v>
      </c>
      <c r="I53" s="187"/>
      <c r="K53" s="18"/>
      <c r="L53" s="18"/>
      <c r="M53" s="18"/>
      <c r="N53" s="18"/>
      <c r="O53" s="18"/>
    </row>
    <row r="54" spans="1:15" ht="114.75" x14ac:dyDescent="0.2">
      <c r="A54" s="188"/>
      <c r="B54" s="182"/>
      <c r="C54" s="55" t="s">
        <v>49</v>
      </c>
      <c r="D54" s="26" t="s">
        <v>22</v>
      </c>
      <c r="E54" s="42"/>
      <c r="F54" s="42"/>
      <c r="G54" s="43">
        <v>100</v>
      </c>
      <c r="H54" s="43">
        <v>100</v>
      </c>
      <c r="I54" s="187"/>
      <c r="K54" s="18"/>
      <c r="L54" s="18"/>
      <c r="M54" s="18"/>
      <c r="N54" s="18"/>
      <c r="O54" s="18"/>
    </row>
    <row r="55" spans="1:15" ht="78.75" customHeight="1" x14ac:dyDescent="0.2">
      <c r="A55" s="188"/>
      <c r="B55" s="182"/>
      <c r="C55" s="55" t="s">
        <v>50</v>
      </c>
      <c r="D55" s="26" t="s">
        <v>22</v>
      </c>
      <c r="E55" s="42"/>
      <c r="F55" s="42"/>
      <c r="G55" s="43">
        <v>100</v>
      </c>
      <c r="H55" s="43">
        <v>100</v>
      </c>
      <c r="I55" s="187"/>
      <c r="K55" s="18"/>
      <c r="L55" s="18"/>
      <c r="M55" s="18"/>
      <c r="N55" s="18"/>
      <c r="O55" s="18"/>
    </row>
    <row r="56" spans="1:15" ht="78.75" customHeight="1" x14ac:dyDescent="0.2">
      <c r="A56" s="188"/>
      <c r="B56" s="182"/>
      <c r="C56" s="55" t="s">
        <v>51</v>
      </c>
      <c r="D56" s="26" t="s">
        <v>26</v>
      </c>
      <c r="E56" s="42"/>
      <c r="F56" s="42"/>
      <c r="G56" s="44">
        <v>1</v>
      </c>
      <c r="H56" s="44">
        <v>1</v>
      </c>
      <c r="I56" s="187"/>
      <c r="K56" s="18"/>
      <c r="L56" s="18"/>
      <c r="M56" s="18"/>
      <c r="N56" s="18"/>
      <c r="O56" s="18"/>
    </row>
    <row r="57" spans="1:15" ht="79.5" customHeight="1" x14ac:dyDescent="0.2">
      <c r="A57" s="188"/>
      <c r="B57" s="182"/>
      <c r="C57" s="55" t="s">
        <v>52</v>
      </c>
      <c r="D57" s="26" t="s">
        <v>26</v>
      </c>
      <c r="E57" s="42"/>
      <c r="F57" s="42"/>
      <c r="G57" s="44">
        <v>24</v>
      </c>
      <c r="H57" s="44">
        <v>24</v>
      </c>
      <c r="I57" s="187"/>
      <c r="K57" s="18"/>
      <c r="L57" s="18"/>
      <c r="M57" s="18"/>
      <c r="N57" s="18"/>
      <c r="O57" s="18"/>
    </row>
    <row r="58" spans="1:15" ht="78" customHeight="1" x14ac:dyDescent="0.2">
      <c r="A58" s="188"/>
      <c r="B58" s="182"/>
      <c r="C58" s="55" t="s">
        <v>53</v>
      </c>
      <c r="D58" s="26" t="s">
        <v>26</v>
      </c>
      <c r="E58" s="42"/>
      <c r="F58" s="42"/>
      <c r="G58" s="56" t="s">
        <v>47</v>
      </c>
      <c r="H58" s="56" t="s">
        <v>47</v>
      </c>
      <c r="I58" s="187"/>
      <c r="K58" s="18"/>
      <c r="L58" s="18"/>
      <c r="M58" s="18"/>
      <c r="N58" s="18"/>
      <c r="O58" s="18"/>
    </row>
    <row r="59" spans="1:15" x14ac:dyDescent="0.2">
      <c r="A59" s="201"/>
      <c r="B59" s="182"/>
      <c r="C59" s="53" t="s">
        <v>30</v>
      </c>
      <c r="D59" s="25" t="s">
        <v>17</v>
      </c>
      <c r="E59" s="30">
        <f>SUM(E60:E63)</f>
        <v>30700.492850000002</v>
      </c>
      <c r="F59" s="30">
        <f>SUM(F60:F63)</f>
        <v>30228.185730000001</v>
      </c>
      <c r="G59" s="30">
        <v>30700.492849999999</v>
      </c>
      <c r="H59" s="30">
        <f>SUM(H60:H63)</f>
        <v>30228.185730000001</v>
      </c>
      <c r="I59" s="187"/>
      <c r="K59" s="18"/>
      <c r="L59" s="18"/>
      <c r="M59" s="18"/>
      <c r="N59" s="18"/>
      <c r="O59" s="18"/>
    </row>
    <row r="60" spans="1:15" x14ac:dyDescent="0.2">
      <c r="A60" s="201"/>
      <c r="B60" s="182"/>
      <c r="C60" s="54" t="s">
        <v>36</v>
      </c>
      <c r="D60" s="26" t="s">
        <v>17</v>
      </c>
      <c r="E60" s="30">
        <v>18645.759870000002</v>
      </c>
      <c r="F60" s="30">
        <v>18645.759849999999</v>
      </c>
      <c r="G60" s="30">
        <v>18645.759870000002</v>
      </c>
      <c r="H60" s="30">
        <v>18645.759849999999</v>
      </c>
      <c r="I60" s="187"/>
      <c r="J60" s="57"/>
      <c r="K60" s="18"/>
      <c r="L60" s="18"/>
      <c r="M60" s="18"/>
      <c r="N60" s="18"/>
      <c r="O60" s="18"/>
    </row>
    <row r="61" spans="1:15" x14ac:dyDescent="0.2">
      <c r="A61" s="201"/>
      <c r="B61" s="182"/>
      <c r="C61" s="45" t="s">
        <v>27</v>
      </c>
      <c r="D61" s="26" t="s">
        <v>17</v>
      </c>
      <c r="E61" s="30">
        <v>10005.01827</v>
      </c>
      <c r="F61" s="30">
        <v>9912.8097199999993</v>
      </c>
      <c r="G61" s="30">
        <v>10005.01827</v>
      </c>
      <c r="H61" s="30">
        <v>9912.8097199999993</v>
      </c>
      <c r="I61" s="187"/>
      <c r="J61" s="57"/>
      <c r="K61" s="18"/>
      <c r="L61" s="18"/>
      <c r="M61" s="18"/>
      <c r="N61" s="18"/>
      <c r="O61" s="18"/>
    </row>
    <row r="62" spans="1:15" x14ac:dyDescent="0.2">
      <c r="A62" s="201"/>
      <c r="B62" s="182"/>
      <c r="C62" s="45" t="s">
        <v>18</v>
      </c>
      <c r="D62" s="26" t="s">
        <v>17</v>
      </c>
      <c r="E62" s="30">
        <v>2049.7147100000002</v>
      </c>
      <c r="F62" s="30">
        <v>1669.61616</v>
      </c>
      <c r="G62" s="30">
        <v>2049.7147100000002</v>
      </c>
      <c r="H62" s="30">
        <v>1669.61616</v>
      </c>
      <c r="I62" s="187"/>
      <c r="J62" s="57"/>
      <c r="K62" s="18"/>
      <c r="L62" s="18"/>
      <c r="M62" s="18"/>
      <c r="N62" s="18"/>
      <c r="O62" s="18"/>
    </row>
    <row r="63" spans="1:15" x14ac:dyDescent="0.2">
      <c r="A63" s="201"/>
      <c r="B63" s="182"/>
      <c r="C63" s="45" t="s">
        <v>54</v>
      </c>
      <c r="D63" s="26" t="s">
        <v>17</v>
      </c>
      <c r="E63" s="36">
        <v>0</v>
      </c>
      <c r="F63" s="36">
        <v>0</v>
      </c>
      <c r="G63" s="36">
        <v>0</v>
      </c>
      <c r="H63" s="36">
        <v>0</v>
      </c>
      <c r="I63" s="187"/>
      <c r="J63" s="57"/>
      <c r="K63" s="18"/>
      <c r="L63" s="18"/>
      <c r="M63" s="18"/>
      <c r="N63" s="18"/>
      <c r="O63" s="18"/>
    </row>
    <row r="64" spans="1:15" ht="25.5" customHeight="1" x14ac:dyDescent="0.2">
      <c r="A64" s="188" t="s">
        <v>55</v>
      </c>
      <c r="B64" s="182" t="s">
        <v>56</v>
      </c>
      <c r="C64" s="27" t="s">
        <v>57</v>
      </c>
      <c r="D64" s="28" t="s">
        <v>58</v>
      </c>
      <c r="E64" s="58"/>
      <c r="F64" s="58"/>
      <c r="G64" s="46">
        <v>8.24</v>
      </c>
      <c r="H64" s="46">
        <v>8.24</v>
      </c>
      <c r="I64" s="187">
        <f>((H64/G64+H65/G65+H66/G66+H67/G67)/4)/(H68/G68)*100</f>
        <v>100.33701660013111</v>
      </c>
      <c r="J64" s="59"/>
      <c r="K64" s="18"/>
      <c r="L64" s="18"/>
      <c r="M64" s="18"/>
      <c r="N64" s="18"/>
      <c r="O64" s="18"/>
    </row>
    <row r="65" spans="1:15" ht="38.25" customHeight="1" x14ac:dyDescent="0.2">
      <c r="A65" s="188"/>
      <c r="B65" s="182"/>
      <c r="C65" s="27" t="s">
        <v>59</v>
      </c>
      <c r="D65" s="28" t="s">
        <v>58</v>
      </c>
      <c r="E65" s="58"/>
      <c r="F65" s="58"/>
      <c r="G65" s="46">
        <v>6.4</v>
      </c>
      <c r="H65" s="46">
        <v>6.4</v>
      </c>
      <c r="I65" s="187"/>
      <c r="J65" s="59"/>
      <c r="K65" s="18"/>
      <c r="L65" s="18"/>
      <c r="M65" s="18"/>
      <c r="N65" s="18"/>
      <c r="O65" s="18"/>
    </row>
    <row r="66" spans="1:15" ht="27.75" customHeight="1" x14ac:dyDescent="0.2">
      <c r="A66" s="188"/>
      <c r="B66" s="182"/>
      <c r="C66" s="27" t="s">
        <v>60</v>
      </c>
      <c r="D66" s="28" t="s">
        <v>61</v>
      </c>
      <c r="E66" s="58"/>
      <c r="F66" s="58"/>
      <c r="G66" s="46">
        <v>3280</v>
      </c>
      <c r="H66" s="46">
        <v>3280</v>
      </c>
      <c r="I66" s="187"/>
      <c r="J66" s="60"/>
      <c r="K66" s="18"/>
      <c r="L66" s="18"/>
      <c r="M66" s="18"/>
      <c r="N66" s="18"/>
      <c r="O66" s="18"/>
    </row>
    <row r="67" spans="1:15" ht="25.5" customHeight="1" x14ac:dyDescent="0.2">
      <c r="A67" s="188"/>
      <c r="B67" s="182"/>
      <c r="C67" s="27" t="s">
        <v>62</v>
      </c>
      <c r="D67" s="28" t="s">
        <v>58</v>
      </c>
      <c r="E67" s="58"/>
      <c r="F67" s="58"/>
      <c r="G67" s="46">
        <v>6.4</v>
      </c>
      <c r="H67" s="46">
        <v>6.4</v>
      </c>
      <c r="I67" s="187"/>
      <c r="J67" s="60"/>
      <c r="K67" s="18"/>
      <c r="L67" s="18"/>
      <c r="M67" s="18"/>
      <c r="N67" s="18"/>
      <c r="O67" s="18"/>
    </row>
    <row r="68" spans="1:15" x14ac:dyDescent="0.2">
      <c r="A68" s="188"/>
      <c r="B68" s="182"/>
      <c r="C68" s="29" t="s">
        <v>63</v>
      </c>
      <c r="D68" s="24" t="s">
        <v>17</v>
      </c>
      <c r="E68" s="30">
        <f>SUM(E69:E71)</f>
        <v>74834.047200000001</v>
      </c>
      <c r="F68" s="30">
        <f>SUM(F69:F71)</f>
        <v>74582.691149999999</v>
      </c>
      <c r="G68" s="30">
        <f>SUM(G69:G71)</f>
        <v>74834.047200000001</v>
      </c>
      <c r="H68" s="30">
        <f>SUM(H69:H71)</f>
        <v>74582.691149999999</v>
      </c>
      <c r="I68" s="187"/>
      <c r="J68" s="57"/>
      <c r="K68" s="18"/>
      <c r="L68" s="18"/>
      <c r="M68" s="18"/>
      <c r="N68" s="18"/>
      <c r="O68" s="18"/>
    </row>
    <row r="69" spans="1:15" x14ac:dyDescent="0.2">
      <c r="A69" s="201"/>
      <c r="B69" s="182"/>
      <c r="C69" s="27" t="s">
        <v>27</v>
      </c>
      <c r="D69" s="24" t="s">
        <v>17</v>
      </c>
      <c r="E69" s="34">
        <v>71000</v>
      </c>
      <c r="F69" s="34">
        <v>71000</v>
      </c>
      <c r="G69" s="34">
        <v>71000</v>
      </c>
      <c r="H69" s="34">
        <v>71000</v>
      </c>
      <c r="I69" s="187"/>
      <c r="J69" s="57"/>
      <c r="K69" s="18"/>
      <c r="L69" s="18"/>
      <c r="M69" s="18"/>
      <c r="N69" s="18"/>
      <c r="O69" s="18"/>
    </row>
    <row r="70" spans="1:15" x14ac:dyDescent="0.2">
      <c r="A70" s="201"/>
      <c r="B70" s="182"/>
      <c r="C70" s="27" t="s">
        <v>18</v>
      </c>
      <c r="D70" s="24" t="s">
        <v>17</v>
      </c>
      <c r="E70" s="30">
        <v>3694.2541999999999</v>
      </c>
      <c r="F70" s="30">
        <v>3582.6911500000001</v>
      </c>
      <c r="G70" s="30">
        <v>3694.2541999999999</v>
      </c>
      <c r="H70" s="30">
        <v>3582.6911500000001</v>
      </c>
      <c r="I70" s="187"/>
      <c r="J70" s="57"/>
      <c r="K70" s="18"/>
      <c r="L70" s="18"/>
      <c r="M70" s="18"/>
      <c r="N70" s="18"/>
      <c r="O70" s="18"/>
    </row>
    <row r="71" spans="1:15" x14ac:dyDescent="0.2">
      <c r="A71" s="201"/>
      <c r="B71" s="182"/>
      <c r="C71" s="61" t="s">
        <v>54</v>
      </c>
      <c r="D71" s="24" t="s">
        <v>17</v>
      </c>
      <c r="E71" s="34">
        <v>139.79300000000001</v>
      </c>
      <c r="F71" s="36">
        <v>0</v>
      </c>
      <c r="G71" s="34">
        <v>139.79300000000001</v>
      </c>
      <c r="H71" s="36">
        <v>0</v>
      </c>
      <c r="I71" s="187"/>
      <c r="J71" s="57"/>
      <c r="K71" s="18"/>
      <c r="L71" s="18"/>
      <c r="M71" s="18"/>
      <c r="N71" s="18"/>
      <c r="O71" s="18"/>
    </row>
    <row r="72" spans="1:15" ht="77.25" customHeight="1" x14ac:dyDescent="0.2">
      <c r="A72" s="191"/>
      <c r="B72" s="182" t="s">
        <v>325</v>
      </c>
      <c r="C72" s="45" t="s">
        <v>375</v>
      </c>
      <c r="D72" s="26" t="s">
        <v>26</v>
      </c>
      <c r="E72" s="26"/>
      <c r="F72" s="26"/>
      <c r="G72" s="44">
        <v>336</v>
      </c>
      <c r="H72" s="44">
        <v>336</v>
      </c>
      <c r="I72" s="187">
        <f>SUM((H72/G72+H73/G73+H74/G74+H75/G75+H76/G76+H77/G77+H78/G78+H79/G79+H80/G80+H81/G81+H82/G82)/11)/(H83/G83)*100</f>
        <v>152.71123327936826</v>
      </c>
      <c r="K72" s="18"/>
      <c r="L72" s="18"/>
      <c r="M72" s="18"/>
      <c r="N72" s="18"/>
      <c r="O72" s="18"/>
    </row>
    <row r="73" spans="1:15" ht="39" customHeight="1" x14ac:dyDescent="0.2">
      <c r="A73" s="191"/>
      <c r="B73" s="182"/>
      <c r="C73" s="45" t="s">
        <v>376</v>
      </c>
      <c r="D73" s="26" t="s">
        <v>26</v>
      </c>
      <c r="E73" s="31"/>
      <c r="F73" s="31"/>
      <c r="G73" s="44">
        <v>3</v>
      </c>
      <c r="H73" s="44">
        <v>4</v>
      </c>
      <c r="I73" s="187"/>
      <c r="K73" s="18"/>
      <c r="L73" s="18"/>
      <c r="M73" s="18"/>
      <c r="N73" s="18"/>
      <c r="O73" s="18"/>
    </row>
    <row r="74" spans="1:15" ht="30.75" customHeight="1" x14ac:dyDescent="0.2">
      <c r="A74" s="191"/>
      <c r="B74" s="182"/>
      <c r="C74" s="45" t="s">
        <v>377</v>
      </c>
      <c r="D74" s="26" t="s">
        <v>65</v>
      </c>
      <c r="E74" s="31"/>
      <c r="F74" s="31"/>
      <c r="G74" s="46">
        <v>1300</v>
      </c>
      <c r="H74" s="46">
        <v>1550</v>
      </c>
      <c r="I74" s="187"/>
      <c r="K74" s="18"/>
      <c r="L74" s="18"/>
      <c r="M74" s="18"/>
      <c r="N74" s="18"/>
      <c r="O74" s="18"/>
    </row>
    <row r="75" spans="1:15" ht="51" x14ac:dyDescent="0.2">
      <c r="A75" s="191"/>
      <c r="B75" s="182"/>
      <c r="C75" s="45" t="s">
        <v>378</v>
      </c>
      <c r="D75" s="26" t="s">
        <v>26</v>
      </c>
      <c r="E75" s="31"/>
      <c r="F75" s="31"/>
      <c r="G75" s="44">
        <v>6</v>
      </c>
      <c r="H75" s="44">
        <v>8</v>
      </c>
      <c r="I75" s="187"/>
      <c r="K75" s="18"/>
      <c r="L75" s="18"/>
      <c r="M75" s="18"/>
      <c r="N75" s="18"/>
      <c r="O75" s="18"/>
    </row>
    <row r="76" spans="1:15" ht="52.5" customHeight="1" x14ac:dyDescent="0.2">
      <c r="A76" s="191"/>
      <c r="B76" s="182"/>
      <c r="C76" s="45" t="s">
        <v>379</v>
      </c>
      <c r="D76" s="26" t="s">
        <v>26</v>
      </c>
      <c r="E76" s="31"/>
      <c r="F76" s="31"/>
      <c r="G76" s="44">
        <v>1</v>
      </c>
      <c r="H76" s="44">
        <v>2</v>
      </c>
      <c r="I76" s="187"/>
      <c r="K76" s="18"/>
      <c r="L76" s="18"/>
      <c r="M76" s="18"/>
      <c r="N76" s="18"/>
      <c r="O76" s="18"/>
    </row>
    <row r="77" spans="1:15" ht="28.5" customHeight="1" x14ac:dyDescent="0.2">
      <c r="A77" s="191"/>
      <c r="B77" s="182"/>
      <c r="C77" s="45" t="s">
        <v>380</v>
      </c>
      <c r="D77" s="26" t="s">
        <v>26</v>
      </c>
      <c r="E77" s="31"/>
      <c r="F77" s="31"/>
      <c r="G77" s="44">
        <v>58</v>
      </c>
      <c r="H77" s="44">
        <v>66</v>
      </c>
      <c r="I77" s="187"/>
      <c r="J77" s="39"/>
      <c r="K77" s="18"/>
      <c r="L77" s="18"/>
      <c r="M77" s="18"/>
      <c r="N77" s="18"/>
      <c r="O77" s="18"/>
    </row>
    <row r="78" spans="1:15" ht="41.25" customHeight="1" x14ac:dyDescent="0.2">
      <c r="A78" s="191"/>
      <c r="B78" s="182"/>
      <c r="C78" s="45" t="s">
        <v>381</v>
      </c>
      <c r="D78" s="26" t="s">
        <v>26</v>
      </c>
      <c r="E78" s="31"/>
      <c r="F78" s="31"/>
      <c r="G78" s="44">
        <v>83</v>
      </c>
      <c r="H78" s="44">
        <v>100</v>
      </c>
      <c r="I78" s="187"/>
      <c r="K78" s="18"/>
      <c r="L78" s="18"/>
      <c r="M78" s="18"/>
      <c r="N78" s="18"/>
      <c r="O78" s="18"/>
    </row>
    <row r="79" spans="1:15" ht="24.75" customHeight="1" x14ac:dyDescent="0.2">
      <c r="A79" s="191"/>
      <c r="B79" s="182"/>
      <c r="C79" s="45" t="s">
        <v>382</v>
      </c>
      <c r="D79" s="26" t="s">
        <v>26</v>
      </c>
      <c r="E79" s="31"/>
      <c r="F79" s="31"/>
      <c r="G79" s="44">
        <v>3</v>
      </c>
      <c r="H79" s="44">
        <v>12</v>
      </c>
      <c r="I79" s="187"/>
      <c r="K79" s="18"/>
      <c r="L79" s="18"/>
      <c r="M79" s="18"/>
      <c r="N79" s="18"/>
      <c r="O79" s="18"/>
    </row>
    <row r="80" spans="1:15" ht="38.25" customHeight="1" x14ac:dyDescent="0.2">
      <c r="A80" s="191"/>
      <c r="B80" s="182"/>
      <c r="C80" s="45" t="s">
        <v>383</v>
      </c>
      <c r="D80" s="28" t="s">
        <v>66</v>
      </c>
      <c r="E80" s="31"/>
      <c r="F80" s="31"/>
      <c r="G80" s="43">
        <v>268.5</v>
      </c>
      <c r="H80" s="43">
        <v>348.69</v>
      </c>
      <c r="I80" s="187"/>
      <c r="K80" s="18"/>
      <c r="L80" s="18"/>
      <c r="M80" s="18"/>
      <c r="N80" s="18"/>
      <c r="O80" s="18"/>
    </row>
    <row r="81" spans="1:15" ht="26.25" customHeight="1" x14ac:dyDescent="0.2">
      <c r="A81" s="191"/>
      <c r="B81" s="182"/>
      <c r="C81" s="45" t="s">
        <v>384</v>
      </c>
      <c r="D81" s="28" t="s">
        <v>67</v>
      </c>
      <c r="E81" s="31"/>
      <c r="F81" s="31"/>
      <c r="G81" s="44">
        <v>931</v>
      </c>
      <c r="H81" s="44">
        <v>929</v>
      </c>
      <c r="I81" s="187"/>
      <c r="K81" s="18"/>
      <c r="L81" s="18"/>
      <c r="M81" s="18"/>
      <c r="N81" s="18"/>
      <c r="O81" s="18"/>
    </row>
    <row r="82" spans="1:15" ht="40.5" customHeight="1" x14ac:dyDescent="0.2">
      <c r="A82" s="191"/>
      <c r="B82" s="182"/>
      <c r="C82" s="45" t="s">
        <v>463</v>
      </c>
      <c r="D82" s="28" t="s">
        <v>26</v>
      </c>
      <c r="E82" s="31"/>
      <c r="F82" s="31"/>
      <c r="G82" s="44">
        <v>10</v>
      </c>
      <c r="H82" s="44">
        <v>13</v>
      </c>
      <c r="I82" s="187"/>
      <c r="K82" s="18"/>
      <c r="L82" s="18"/>
      <c r="M82" s="18"/>
      <c r="N82" s="18"/>
      <c r="O82" s="18"/>
    </row>
    <row r="83" spans="1:15" x14ac:dyDescent="0.2">
      <c r="A83" s="191"/>
      <c r="B83" s="182"/>
      <c r="C83" s="29" t="s">
        <v>39</v>
      </c>
      <c r="D83" s="25" t="s">
        <v>17</v>
      </c>
      <c r="E83" s="62">
        <f>E84</f>
        <v>650.97429999999997</v>
      </c>
      <c r="F83" s="62">
        <f>F84</f>
        <v>650.97429999999997</v>
      </c>
      <c r="G83" s="62">
        <f>G84</f>
        <v>650.97429999999997</v>
      </c>
      <c r="H83" s="62">
        <v>650.97429999999997</v>
      </c>
      <c r="I83" s="187"/>
      <c r="K83" s="18"/>
      <c r="L83" s="18"/>
      <c r="M83" s="18"/>
      <c r="N83" s="18"/>
      <c r="O83" s="18"/>
    </row>
    <row r="84" spans="1:15" x14ac:dyDescent="0.2">
      <c r="A84" s="192"/>
      <c r="B84" s="182"/>
      <c r="C84" s="27" t="s">
        <v>18</v>
      </c>
      <c r="D84" s="26" t="s">
        <v>17</v>
      </c>
      <c r="E84" s="62">
        <v>650.97429999999997</v>
      </c>
      <c r="F84" s="62">
        <v>650.97429999999997</v>
      </c>
      <c r="G84" s="62">
        <v>650.97429999999997</v>
      </c>
      <c r="H84" s="62">
        <v>650.97429999999997</v>
      </c>
      <c r="I84" s="187"/>
      <c r="J84" s="57"/>
      <c r="K84" s="18"/>
      <c r="L84" s="18"/>
      <c r="M84" s="18"/>
      <c r="N84" s="18"/>
      <c r="O84" s="18"/>
    </row>
    <row r="85" spans="1:15" ht="38.25" customHeight="1" x14ac:dyDescent="0.2">
      <c r="A85" s="188">
        <v>10</v>
      </c>
      <c r="B85" s="182" t="s">
        <v>370</v>
      </c>
      <c r="C85" s="45" t="s">
        <v>68</v>
      </c>
      <c r="D85" s="26" t="s">
        <v>26</v>
      </c>
      <c r="E85" s="26"/>
      <c r="F85" s="26"/>
      <c r="G85" s="44">
        <v>1</v>
      </c>
      <c r="H85" s="44">
        <v>2</v>
      </c>
      <c r="I85" s="187">
        <f>((H86/G86+H87/G87+H88/G88+H89/G89+H90/G90+H91/G91+H85/G85+H93/G93)/7)/(H94/G94)*100</f>
        <v>150.76030734121883</v>
      </c>
      <c r="J85" s="39"/>
      <c r="K85" s="18"/>
      <c r="L85" s="18"/>
      <c r="M85" s="18"/>
      <c r="N85" s="18"/>
      <c r="O85" s="18"/>
    </row>
    <row r="86" spans="1:15" ht="39" customHeight="1" x14ac:dyDescent="0.2">
      <c r="A86" s="188"/>
      <c r="B86" s="182"/>
      <c r="C86" s="27" t="s">
        <v>70</v>
      </c>
      <c r="D86" s="26" t="s">
        <v>26</v>
      </c>
      <c r="E86" s="26"/>
      <c r="F86" s="26"/>
      <c r="G86" s="44">
        <v>1000</v>
      </c>
      <c r="H86" s="44">
        <v>2276</v>
      </c>
      <c r="I86" s="187"/>
      <c r="K86" s="18"/>
      <c r="L86" s="18"/>
      <c r="M86" s="18"/>
      <c r="N86" s="18"/>
      <c r="O86" s="18"/>
    </row>
    <row r="87" spans="1:15" ht="28.5" customHeight="1" x14ac:dyDescent="0.2">
      <c r="A87" s="188"/>
      <c r="B87" s="182"/>
      <c r="C87" s="27" t="s">
        <v>71</v>
      </c>
      <c r="D87" s="26" t="s">
        <v>69</v>
      </c>
      <c r="E87" s="26"/>
      <c r="F87" s="26"/>
      <c r="G87" s="44">
        <v>350</v>
      </c>
      <c r="H87" s="44">
        <v>600</v>
      </c>
      <c r="I87" s="187"/>
      <c r="N87" s="18"/>
      <c r="O87" s="18"/>
    </row>
    <row r="88" spans="1:15" ht="42" customHeight="1" x14ac:dyDescent="0.2">
      <c r="A88" s="188"/>
      <c r="B88" s="182"/>
      <c r="C88" s="45" t="s">
        <v>371</v>
      </c>
      <c r="D88" s="28" t="s">
        <v>22</v>
      </c>
      <c r="E88" s="26"/>
      <c r="F88" s="26"/>
      <c r="G88" s="43">
        <v>45</v>
      </c>
      <c r="H88" s="43">
        <v>40.32</v>
      </c>
      <c r="I88" s="187"/>
      <c r="N88" s="18"/>
      <c r="O88" s="18"/>
    </row>
    <row r="89" spans="1:15" ht="26.25" customHeight="1" x14ac:dyDescent="0.2">
      <c r="A89" s="188"/>
      <c r="B89" s="182"/>
      <c r="C89" s="45" t="s">
        <v>72</v>
      </c>
      <c r="D89" s="26" t="s">
        <v>26</v>
      </c>
      <c r="E89" s="26"/>
      <c r="F89" s="26"/>
      <c r="G89" s="44">
        <v>12</v>
      </c>
      <c r="H89" s="44">
        <v>15</v>
      </c>
      <c r="I89" s="187"/>
      <c r="N89" s="18"/>
      <c r="O89" s="18"/>
    </row>
    <row r="90" spans="1:15" ht="39.75" customHeight="1" x14ac:dyDescent="0.2">
      <c r="A90" s="188"/>
      <c r="B90" s="182"/>
      <c r="C90" s="27" t="s">
        <v>73</v>
      </c>
      <c r="D90" s="26" t="s">
        <v>26</v>
      </c>
      <c r="E90" s="26"/>
      <c r="F90" s="26"/>
      <c r="G90" s="44">
        <v>5</v>
      </c>
      <c r="H90" s="44">
        <v>7</v>
      </c>
      <c r="I90" s="187"/>
      <c r="J90" s="63"/>
      <c r="N90" s="18"/>
      <c r="O90" s="18"/>
    </row>
    <row r="91" spans="1:15" ht="27" customHeight="1" x14ac:dyDescent="0.2">
      <c r="A91" s="188"/>
      <c r="B91" s="182"/>
      <c r="C91" s="27" t="s">
        <v>372</v>
      </c>
      <c r="D91" s="26" t="s">
        <v>373</v>
      </c>
      <c r="E91" s="26"/>
      <c r="F91" s="26"/>
      <c r="G91" s="44">
        <v>2</v>
      </c>
      <c r="H91" s="44">
        <v>0</v>
      </c>
      <c r="I91" s="187"/>
      <c r="J91" s="64"/>
      <c r="N91" s="18"/>
      <c r="O91" s="18"/>
    </row>
    <row r="92" spans="1:15" ht="15" customHeight="1" x14ac:dyDescent="0.2">
      <c r="A92" s="188"/>
      <c r="B92" s="182"/>
      <c r="C92" s="27" t="s">
        <v>74</v>
      </c>
      <c r="D92" s="26" t="s">
        <v>26</v>
      </c>
      <c r="E92" s="26"/>
      <c r="F92" s="26"/>
      <c r="G92" s="44">
        <v>2</v>
      </c>
      <c r="H92" s="44">
        <v>0</v>
      </c>
      <c r="I92" s="187"/>
      <c r="J92" s="64"/>
      <c r="N92" s="18"/>
      <c r="O92" s="18"/>
    </row>
    <row r="93" spans="1:15" ht="15" customHeight="1" x14ac:dyDescent="0.2">
      <c r="A93" s="188"/>
      <c r="B93" s="182"/>
      <c r="C93" s="27" t="s">
        <v>374</v>
      </c>
      <c r="D93" s="26" t="s">
        <v>26</v>
      </c>
      <c r="E93" s="26"/>
      <c r="F93" s="26"/>
      <c r="G93" s="44">
        <v>2</v>
      </c>
      <c r="H93" s="44">
        <v>2</v>
      </c>
      <c r="I93" s="187"/>
      <c r="J93" s="64"/>
      <c r="N93" s="18"/>
      <c r="O93" s="18"/>
    </row>
    <row r="94" spans="1:15" x14ac:dyDescent="0.2">
      <c r="A94" s="188"/>
      <c r="B94" s="182"/>
      <c r="C94" s="29" t="s">
        <v>39</v>
      </c>
      <c r="D94" s="25" t="s">
        <v>17</v>
      </c>
      <c r="E94" s="30">
        <f>SUM(E95:E96)</f>
        <v>18485.997019999999</v>
      </c>
      <c r="F94" s="30">
        <f>SUM(F95:F96)</f>
        <v>18456.330709999998</v>
      </c>
      <c r="G94" s="30">
        <f>SUM(G95:G96)</f>
        <v>18485.997019999999</v>
      </c>
      <c r="H94" s="30">
        <f>SUM(H95:H96)</f>
        <v>18456.330709999998</v>
      </c>
      <c r="I94" s="187"/>
      <c r="J94" s="57"/>
      <c r="N94" s="18"/>
      <c r="O94" s="18"/>
    </row>
    <row r="95" spans="1:15" x14ac:dyDescent="0.2">
      <c r="A95" s="188"/>
      <c r="B95" s="182"/>
      <c r="C95" s="27" t="s">
        <v>18</v>
      </c>
      <c r="D95" s="26" t="s">
        <v>17</v>
      </c>
      <c r="E95" s="30">
        <v>1297.6470200000001</v>
      </c>
      <c r="F95" s="30">
        <v>1267.98171</v>
      </c>
      <c r="G95" s="30">
        <v>1297.6470200000001</v>
      </c>
      <c r="H95" s="30">
        <v>1267.98171</v>
      </c>
      <c r="I95" s="187"/>
      <c r="J95" s="57"/>
      <c r="N95" s="18"/>
      <c r="O95" s="18"/>
    </row>
    <row r="96" spans="1:15" x14ac:dyDescent="0.2">
      <c r="A96" s="188"/>
      <c r="B96" s="182"/>
      <c r="C96" s="45" t="s">
        <v>27</v>
      </c>
      <c r="D96" s="26" t="s">
        <v>17</v>
      </c>
      <c r="E96" s="34">
        <v>17188.349999999999</v>
      </c>
      <c r="F96" s="34">
        <v>17188.348999999998</v>
      </c>
      <c r="G96" s="34">
        <v>17188.349999999999</v>
      </c>
      <c r="H96" s="34">
        <v>17188.348999999998</v>
      </c>
      <c r="I96" s="187"/>
      <c r="J96" s="200"/>
      <c r="K96" s="200"/>
      <c r="L96" s="200"/>
      <c r="M96" s="200"/>
      <c r="N96" s="18"/>
      <c r="O96" s="18"/>
    </row>
    <row r="97" spans="1:15" ht="30.75" customHeight="1" x14ac:dyDescent="0.2">
      <c r="A97" s="190">
        <v>11</v>
      </c>
      <c r="B97" s="182" t="s">
        <v>362</v>
      </c>
      <c r="C97" s="45" t="s">
        <v>363</v>
      </c>
      <c r="D97" s="26" t="s">
        <v>69</v>
      </c>
      <c r="E97" s="46"/>
      <c r="F97" s="46"/>
      <c r="G97" s="44">
        <v>3</v>
      </c>
      <c r="H97" s="44">
        <v>36</v>
      </c>
      <c r="I97" s="187">
        <f>((H97/G97+H98/G98+H100/G100+H101/G101+H99/G99+H103/G103)/6)/(H104/G104)*100</f>
        <v>414.50587010500914</v>
      </c>
      <c r="J97" s="39"/>
      <c r="N97" s="18"/>
      <c r="O97" s="18"/>
    </row>
    <row r="98" spans="1:15" ht="25.5" customHeight="1" x14ac:dyDescent="0.2">
      <c r="A98" s="191"/>
      <c r="B98" s="182"/>
      <c r="C98" s="45" t="s">
        <v>364</v>
      </c>
      <c r="D98" s="26" t="s">
        <v>69</v>
      </c>
      <c r="E98" s="46"/>
      <c r="F98" s="46"/>
      <c r="G98" s="44">
        <v>3</v>
      </c>
      <c r="H98" s="44">
        <v>2</v>
      </c>
      <c r="I98" s="187"/>
      <c r="N98" s="18"/>
      <c r="O98" s="18"/>
    </row>
    <row r="99" spans="1:15" ht="38.25" x14ac:dyDescent="0.2">
      <c r="A99" s="191"/>
      <c r="B99" s="182"/>
      <c r="C99" s="45" t="s">
        <v>365</v>
      </c>
      <c r="D99" s="26" t="s">
        <v>83</v>
      </c>
      <c r="E99" s="46"/>
      <c r="F99" s="46"/>
      <c r="G99" s="44">
        <v>1</v>
      </c>
      <c r="H99" s="44">
        <v>1</v>
      </c>
      <c r="I99" s="187"/>
      <c r="J99" s="52"/>
      <c r="N99" s="18"/>
      <c r="O99" s="18"/>
    </row>
    <row r="100" spans="1:15" ht="38.25" customHeight="1" x14ac:dyDescent="0.2">
      <c r="A100" s="191"/>
      <c r="B100" s="182"/>
      <c r="C100" s="45" t="s">
        <v>366</v>
      </c>
      <c r="D100" s="26" t="s">
        <v>75</v>
      </c>
      <c r="E100" s="46"/>
      <c r="F100" s="46"/>
      <c r="G100" s="44">
        <v>1</v>
      </c>
      <c r="H100" s="44">
        <v>2</v>
      </c>
      <c r="I100" s="187"/>
      <c r="N100" s="18"/>
      <c r="O100" s="18"/>
    </row>
    <row r="101" spans="1:15" ht="29.25" customHeight="1" x14ac:dyDescent="0.2">
      <c r="A101" s="191"/>
      <c r="B101" s="182"/>
      <c r="C101" s="45" t="s">
        <v>367</v>
      </c>
      <c r="D101" s="26" t="s">
        <v>75</v>
      </c>
      <c r="E101" s="65"/>
      <c r="F101" s="65"/>
      <c r="G101" s="44">
        <v>4</v>
      </c>
      <c r="H101" s="44">
        <v>5</v>
      </c>
      <c r="I101" s="187"/>
      <c r="J101" s="52"/>
      <c r="N101" s="18"/>
      <c r="O101" s="18"/>
    </row>
    <row r="102" spans="1:15" ht="27.75" customHeight="1" x14ac:dyDescent="0.2">
      <c r="A102" s="191"/>
      <c r="B102" s="182"/>
      <c r="C102" s="45" t="s">
        <v>368</v>
      </c>
      <c r="D102" s="28" t="s">
        <v>83</v>
      </c>
      <c r="E102" s="65"/>
      <c r="F102" s="65"/>
      <c r="G102" s="44">
        <v>20</v>
      </c>
      <c r="H102" s="44">
        <v>0</v>
      </c>
      <c r="I102" s="187"/>
      <c r="N102" s="18"/>
      <c r="O102" s="18"/>
    </row>
    <row r="103" spans="1:15" ht="39" customHeight="1" x14ac:dyDescent="0.2">
      <c r="A103" s="191"/>
      <c r="B103" s="182"/>
      <c r="C103" s="45" t="s">
        <v>369</v>
      </c>
      <c r="D103" s="28" t="s">
        <v>26</v>
      </c>
      <c r="E103" s="65"/>
      <c r="F103" s="65"/>
      <c r="G103" s="44">
        <v>170</v>
      </c>
      <c r="H103" s="44">
        <v>95</v>
      </c>
      <c r="I103" s="187"/>
      <c r="K103" s="18"/>
      <c r="L103" s="18"/>
      <c r="M103" s="18"/>
      <c r="N103" s="18"/>
      <c r="O103" s="18"/>
    </row>
    <row r="104" spans="1:15" ht="13.5" customHeight="1" x14ac:dyDescent="0.2">
      <c r="A104" s="191"/>
      <c r="B104" s="182"/>
      <c r="C104" s="66" t="s">
        <v>63</v>
      </c>
      <c r="D104" s="67" t="s">
        <v>17</v>
      </c>
      <c r="E104" s="30">
        <f>SUM(E105:E107)</f>
        <v>12579.582200000001</v>
      </c>
      <c r="F104" s="30">
        <f>SUM(F105:F107)</f>
        <v>8839.2139999999999</v>
      </c>
      <c r="G104" s="30">
        <f>SUM(G105:G107)</f>
        <v>12579.582200000001</v>
      </c>
      <c r="H104" s="30">
        <f>SUM(H105:H107)</f>
        <v>8839.2139999999999</v>
      </c>
      <c r="I104" s="187"/>
      <c r="K104" s="18"/>
      <c r="L104" s="18"/>
      <c r="M104" s="18"/>
      <c r="N104" s="18"/>
      <c r="O104" s="18"/>
    </row>
    <row r="105" spans="1:15" x14ac:dyDescent="0.2">
      <c r="A105" s="191"/>
      <c r="B105" s="182"/>
      <c r="C105" s="68" t="s">
        <v>27</v>
      </c>
      <c r="D105" s="69" t="s">
        <v>17</v>
      </c>
      <c r="E105" s="30">
        <v>8979.5892000000003</v>
      </c>
      <c r="F105" s="30">
        <v>7646.8811999999998</v>
      </c>
      <c r="G105" s="30">
        <v>8979.5892000000003</v>
      </c>
      <c r="H105" s="30">
        <v>7646.8811999999998</v>
      </c>
      <c r="I105" s="187"/>
      <c r="K105" s="18"/>
      <c r="L105" s="18"/>
      <c r="M105" s="18"/>
      <c r="N105" s="18"/>
      <c r="O105" s="18"/>
    </row>
    <row r="106" spans="1:15" x14ac:dyDescent="0.2">
      <c r="A106" s="191"/>
      <c r="B106" s="182"/>
      <c r="C106" s="68" t="s">
        <v>18</v>
      </c>
      <c r="D106" s="69" t="s">
        <v>17</v>
      </c>
      <c r="E106" s="30">
        <v>3599.9929999999999</v>
      </c>
      <c r="F106" s="30">
        <v>1192.3327999999999</v>
      </c>
      <c r="G106" s="30">
        <v>3599.9929999999999</v>
      </c>
      <c r="H106" s="30">
        <v>1192.3327999999999</v>
      </c>
      <c r="I106" s="187"/>
      <c r="J106" s="57"/>
      <c r="K106" s="18"/>
      <c r="L106" s="18"/>
      <c r="M106" s="18"/>
      <c r="N106" s="18"/>
      <c r="O106" s="18"/>
    </row>
    <row r="107" spans="1:15" ht="13.5" customHeight="1" x14ac:dyDescent="0.2">
      <c r="A107" s="192"/>
      <c r="B107" s="182"/>
      <c r="C107" s="70" t="s">
        <v>54</v>
      </c>
      <c r="D107" s="69" t="s">
        <v>17</v>
      </c>
      <c r="E107" s="36">
        <v>0</v>
      </c>
      <c r="F107" s="36">
        <v>0</v>
      </c>
      <c r="G107" s="36">
        <v>0</v>
      </c>
      <c r="H107" s="36">
        <v>0</v>
      </c>
      <c r="I107" s="187"/>
      <c r="J107" s="57"/>
      <c r="K107" s="18"/>
      <c r="L107" s="18"/>
      <c r="M107" s="18"/>
      <c r="N107" s="18"/>
      <c r="O107" s="18"/>
    </row>
    <row r="108" spans="1:15" ht="38.25" customHeight="1" x14ac:dyDescent="0.2">
      <c r="A108" s="179" t="s">
        <v>76</v>
      </c>
      <c r="B108" s="182" t="s">
        <v>395</v>
      </c>
      <c r="C108" s="27" t="s">
        <v>77</v>
      </c>
      <c r="D108" s="26" t="s">
        <v>22</v>
      </c>
      <c r="E108" s="65"/>
      <c r="F108" s="46"/>
      <c r="G108" s="43">
        <v>100</v>
      </c>
      <c r="H108" s="43">
        <v>98</v>
      </c>
      <c r="I108" s="187">
        <f>((H108/G108+H109/G109+H110/G110+H113/G113+H114/G114+H115/G115+H116/G116+H118/G118+H120/G120+G121/H121+H123/G123+H124/G124+H126/G126+H127/G127+H128/G128)/15)/(H129/G129)*100</f>
        <v>100.99823880638345</v>
      </c>
      <c r="J108" s="39"/>
      <c r="K108" s="18"/>
      <c r="L108" s="18"/>
      <c r="M108" s="18"/>
      <c r="N108" s="18"/>
      <c r="O108" s="18"/>
    </row>
    <row r="109" spans="1:15" ht="128.25" customHeight="1" x14ac:dyDescent="0.2">
      <c r="A109" s="180"/>
      <c r="B109" s="182"/>
      <c r="C109" s="27" t="s">
        <v>78</v>
      </c>
      <c r="D109" s="28" t="s">
        <v>26</v>
      </c>
      <c r="E109" s="65"/>
      <c r="F109" s="46"/>
      <c r="G109" s="44">
        <v>28</v>
      </c>
      <c r="H109" s="44">
        <v>31</v>
      </c>
      <c r="I109" s="187"/>
      <c r="J109" s="71"/>
      <c r="K109" s="18"/>
      <c r="L109" s="18"/>
      <c r="M109" s="18"/>
      <c r="N109" s="18"/>
      <c r="O109" s="18"/>
    </row>
    <row r="110" spans="1:15" ht="40.5" customHeight="1" x14ac:dyDescent="0.2">
      <c r="A110" s="180"/>
      <c r="B110" s="182"/>
      <c r="C110" s="27" t="s">
        <v>79</v>
      </c>
      <c r="D110" s="26" t="s">
        <v>26</v>
      </c>
      <c r="E110" s="65"/>
      <c r="F110" s="44"/>
      <c r="G110" s="44">
        <v>120</v>
      </c>
      <c r="H110" s="44">
        <v>120</v>
      </c>
      <c r="I110" s="187"/>
      <c r="J110" s="52"/>
      <c r="K110" s="18"/>
      <c r="L110" s="18"/>
      <c r="M110" s="18"/>
      <c r="N110" s="18"/>
      <c r="O110" s="18"/>
    </row>
    <row r="111" spans="1:15" ht="27.75" customHeight="1" x14ac:dyDescent="0.2">
      <c r="A111" s="180"/>
      <c r="B111" s="182"/>
      <c r="C111" s="27" t="s">
        <v>80</v>
      </c>
      <c r="D111" s="26" t="s">
        <v>22</v>
      </c>
      <c r="E111" s="65"/>
      <c r="F111" s="46"/>
      <c r="G111" s="43">
        <v>100</v>
      </c>
      <c r="H111" s="43">
        <v>0</v>
      </c>
      <c r="I111" s="187"/>
      <c r="J111" s="52"/>
      <c r="K111" s="18"/>
      <c r="L111" s="18"/>
      <c r="M111" s="18"/>
      <c r="N111" s="18"/>
      <c r="O111" s="18"/>
    </row>
    <row r="112" spans="1:15" ht="53.25" customHeight="1" x14ac:dyDescent="0.2">
      <c r="A112" s="180"/>
      <c r="B112" s="182"/>
      <c r="C112" s="27" t="s">
        <v>81</v>
      </c>
      <c r="D112" s="26" t="s">
        <v>26</v>
      </c>
      <c r="E112" s="65"/>
      <c r="F112" s="44"/>
      <c r="G112" s="44">
        <v>0</v>
      </c>
      <c r="H112" s="44">
        <v>0</v>
      </c>
      <c r="I112" s="187"/>
      <c r="K112" s="18"/>
      <c r="L112" s="18"/>
      <c r="M112" s="18"/>
      <c r="N112" s="18"/>
      <c r="O112" s="18"/>
    </row>
    <row r="113" spans="1:15" ht="64.5" customHeight="1" x14ac:dyDescent="0.2">
      <c r="A113" s="180"/>
      <c r="B113" s="182"/>
      <c r="C113" s="27" t="s">
        <v>82</v>
      </c>
      <c r="D113" s="26" t="s">
        <v>83</v>
      </c>
      <c r="E113" s="65"/>
      <c r="F113" s="44"/>
      <c r="G113" s="44">
        <v>13</v>
      </c>
      <c r="H113" s="44">
        <v>13</v>
      </c>
      <c r="I113" s="187"/>
      <c r="K113" s="18"/>
      <c r="L113" s="18"/>
      <c r="M113" s="18"/>
      <c r="N113" s="18"/>
      <c r="O113" s="18"/>
    </row>
    <row r="114" spans="1:15" ht="39" customHeight="1" x14ac:dyDescent="0.2">
      <c r="A114" s="180"/>
      <c r="B114" s="182"/>
      <c r="C114" s="27" t="s">
        <v>84</v>
      </c>
      <c r="D114" s="26" t="s">
        <v>22</v>
      </c>
      <c r="E114" s="65"/>
      <c r="F114" s="46"/>
      <c r="G114" s="43">
        <v>100</v>
      </c>
      <c r="H114" s="43">
        <v>100</v>
      </c>
      <c r="I114" s="187"/>
      <c r="K114" s="18"/>
      <c r="L114" s="18"/>
      <c r="M114" s="18"/>
      <c r="N114" s="18"/>
      <c r="O114" s="18"/>
    </row>
    <row r="115" spans="1:15" ht="36.75" customHeight="1" x14ac:dyDescent="0.2">
      <c r="A115" s="180"/>
      <c r="B115" s="182"/>
      <c r="C115" s="27" t="s">
        <v>85</v>
      </c>
      <c r="D115" s="26" t="s">
        <v>86</v>
      </c>
      <c r="E115" s="65"/>
      <c r="F115" s="46" t="s">
        <v>87</v>
      </c>
      <c r="G115" s="44">
        <v>1</v>
      </c>
      <c r="H115" s="44">
        <v>1</v>
      </c>
      <c r="I115" s="187"/>
      <c r="K115" s="18"/>
      <c r="L115" s="18"/>
      <c r="M115" s="18"/>
      <c r="N115" s="18"/>
      <c r="O115" s="18"/>
    </row>
    <row r="116" spans="1:15" ht="53.25" customHeight="1" x14ac:dyDescent="0.2">
      <c r="A116" s="180"/>
      <c r="B116" s="182"/>
      <c r="C116" s="27" t="s">
        <v>88</v>
      </c>
      <c r="D116" s="26" t="s">
        <v>22</v>
      </c>
      <c r="E116" s="65"/>
      <c r="F116" s="46"/>
      <c r="G116" s="43">
        <v>100</v>
      </c>
      <c r="H116" s="43">
        <v>100</v>
      </c>
      <c r="I116" s="187"/>
      <c r="K116" s="18"/>
      <c r="L116" s="18"/>
      <c r="M116" s="18"/>
      <c r="N116" s="18"/>
      <c r="O116" s="18"/>
    </row>
    <row r="117" spans="1:15" ht="51.75" customHeight="1" x14ac:dyDescent="0.2">
      <c r="A117" s="180"/>
      <c r="B117" s="182"/>
      <c r="C117" s="27" t="s">
        <v>397</v>
      </c>
      <c r="D117" s="26" t="s">
        <v>26</v>
      </c>
      <c r="E117" s="65"/>
      <c r="F117" s="46"/>
      <c r="G117" s="44">
        <v>0</v>
      </c>
      <c r="H117" s="44">
        <v>0</v>
      </c>
      <c r="I117" s="187"/>
      <c r="K117" s="18"/>
      <c r="L117" s="18"/>
      <c r="M117" s="18"/>
      <c r="N117" s="18"/>
      <c r="O117" s="18"/>
    </row>
    <row r="118" spans="1:15" ht="42.75" customHeight="1" x14ac:dyDescent="0.2">
      <c r="A118" s="180"/>
      <c r="B118" s="182"/>
      <c r="C118" s="27" t="s">
        <v>330</v>
      </c>
      <c r="D118" s="26" t="s">
        <v>22</v>
      </c>
      <c r="E118" s="65"/>
      <c r="F118" s="46"/>
      <c r="G118" s="43">
        <v>100</v>
      </c>
      <c r="H118" s="43">
        <v>100</v>
      </c>
      <c r="I118" s="187"/>
      <c r="K118" s="18"/>
      <c r="L118" s="18"/>
      <c r="M118" s="18"/>
      <c r="N118" s="18"/>
      <c r="O118" s="18"/>
    </row>
    <row r="119" spans="1:15" ht="53.25" customHeight="1" x14ac:dyDescent="0.2">
      <c r="A119" s="180"/>
      <c r="B119" s="182"/>
      <c r="C119" s="27" t="s">
        <v>329</v>
      </c>
      <c r="D119" s="26" t="s">
        <v>26</v>
      </c>
      <c r="E119" s="65"/>
      <c r="F119" s="46"/>
      <c r="G119" s="44">
        <v>0</v>
      </c>
      <c r="H119" s="44">
        <v>0</v>
      </c>
      <c r="I119" s="187"/>
      <c r="K119" s="18"/>
      <c r="L119" s="18"/>
      <c r="M119" s="18"/>
      <c r="N119" s="18"/>
      <c r="O119" s="18"/>
    </row>
    <row r="120" spans="1:15" ht="63.75" customHeight="1" x14ac:dyDescent="0.2">
      <c r="A120" s="180"/>
      <c r="B120" s="182"/>
      <c r="C120" s="27" t="s">
        <v>399</v>
      </c>
      <c r="D120" s="26" t="s">
        <v>22</v>
      </c>
      <c r="E120" s="65"/>
      <c r="F120" s="46"/>
      <c r="G120" s="43">
        <v>100</v>
      </c>
      <c r="H120" s="43">
        <v>100</v>
      </c>
      <c r="I120" s="187"/>
      <c r="K120" s="18"/>
      <c r="L120" s="18"/>
      <c r="M120" s="18"/>
      <c r="N120" s="18"/>
      <c r="O120" s="18"/>
    </row>
    <row r="121" spans="1:15" ht="51.75" customHeight="1" x14ac:dyDescent="0.2">
      <c r="A121" s="180"/>
      <c r="B121" s="182"/>
      <c r="C121" s="27" t="s">
        <v>89</v>
      </c>
      <c r="D121" s="26" t="s">
        <v>90</v>
      </c>
      <c r="E121" s="65"/>
      <c r="F121" s="46"/>
      <c r="G121" s="46">
        <v>3</v>
      </c>
      <c r="H121" s="158">
        <v>9.3000000000000007</v>
      </c>
      <c r="I121" s="187"/>
      <c r="J121" s="23"/>
      <c r="K121" s="18"/>
      <c r="L121" s="18"/>
      <c r="M121" s="18"/>
      <c r="N121" s="18"/>
      <c r="O121" s="18"/>
    </row>
    <row r="122" spans="1:15" ht="64.5" customHeight="1" x14ac:dyDescent="0.2">
      <c r="A122" s="180"/>
      <c r="B122" s="182"/>
      <c r="C122" s="27" t="s">
        <v>396</v>
      </c>
      <c r="D122" s="26" t="s">
        <v>26</v>
      </c>
      <c r="E122" s="65"/>
      <c r="F122" s="46"/>
      <c r="G122" s="44">
        <v>0</v>
      </c>
      <c r="H122" s="44">
        <v>0</v>
      </c>
      <c r="I122" s="187"/>
      <c r="K122" s="18"/>
      <c r="L122" s="18"/>
      <c r="M122" s="18"/>
      <c r="N122" s="18"/>
      <c r="O122" s="18"/>
    </row>
    <row r="123" spans="1:15" ht="102.75" customHeight="1" x14ac:dyDescent="0.2">
      <c r="A123" s="180"/>
      <c r="B123" s="182"/>
      <c r="C123" s="27" t="s">
        <v>91</v>
      </c>
      <c r="D123" s="26" t="s">
        <v>22</v>
      </c>
      <c r="E123" s="65"/>
      <c r="F123" s="46"/>
      <c r="G123" s="43">
        <v>100</v>
      </c>
      <c r="H123" s="43">
        <v>100</v>
      </c>
      <c r="I123" s="187"/>
      <c r="K123" s="18"/>
      <c r="L123" s="18"/>
      <c r="M123" s="18"/>
      <c r="N123" s="18"/>
      <c r="O123" s="18"/>
    </row>
    <row r="124" spans="1:15" ht="40.5" customHeight="1" x14ac:dyDescent="0.2">
      <c r="A124" s="180"/>
      <c r="B124" s="182"/>
      <c r="C124" s="27" t="s">
        <v>400</v>
      </c>
      <c r="D124" s="26" t="s">
        <v>22</v>
      </c>
      <c r="E124" s="65"/>
      <c r="F124" s="46"/>
      <c r="G124" s="43">
        <v>100</v>
      </c>
      <c r="H124" s="43">
        <v>100</v>
      </c>
      <c r="I124" s="187"/>
      <c r="K124" s="18"/>
      <c r="L124" s="18"/>
      <c r="M124" s="18"/>
      <c r="N124" s="18"/>
      <c r="O124" s="18"/>
    </row>
    <row r="125" spans="1:15" ht="39" customHeight="1" x14ac:dyDescent="0.2">
      <c r="A125" s="180"/>
      <c r="B125" s="182"/>
      <c r="C125" s="27" t="s">
        <v>398</v>
      </c>
      <c r="D125" s="26" t="s">
        <v>26</v>
      </c>
      <c r="E125" s="65"/>
      <c r="F125" s="46"/>
      <c r="G125" s="43">
        <v>0</v>
      </c>
      <c r="H125" s="43">
        <v>0</v>
      </c>
      <c r="I125" s="187"/>
      <c r="J125" s="23"/>
      <c r="K125" s="18"/>
      <c r="L125" s="18"/>
      <c r="M125" s="18"/>
      <c r="N125" s="18"/>
      <c r="O125" s="18"/>
    </row>
    <row r="126" spans="1:15" ht="38.25" x14ac:dyDescent="0.2">
      <c r="A126" s="180"/>
      <c r="B126" s="182"/>
      <c r="C126" s="27" t="s">
        <v>394</v>
      </c>
      <c r="D126" s="26" t="s">
        <v>22</v>
      </c>
      <c r="E126" s="65"/>
      <c r="F126" s="44"/>
      <c r="G126" s="43">
        <v>100</v>
      </c>
      <c r="H126" s="43">
        <v>100</v>
      </c>
      <c r="I126" s="187"/>
      <c r="K126" s="18"/>
      <c r="L126" s="18"/>
      <c r="M126" s="18"/>
      <c r="N126" s="18"/>
      <c r="O126" s="18"/>
    </row>
    <row r="127" spans="1:15" ht="52.5" customHeight="1" x14ac:dyDescent="0.2">
      <c r="A127" s="180"/>
      <c r="B127" s="182"/>
      <c r="C127" s="27" t="s">
        <v>92</v>
      </c>
      <c r="D127" s="26" t="s">
        <v>22</v>
      </c>
      <c r="E127" s="65"/>
      <c r="F127" s="46"/>
      <c r="G127" s="43">
        <v>100</v>
      </c>
      <c r="H127" s="43">
        <v>100</v>
      </c>
      <c r="I127" s="187"/>
      <c r="K127" s="18"/>
      <c r="L127" s="18"/>
      <c r="M127" s="18"/>
      <c r="N127" s="18"/>
      <c r="O127" s="18"/>
    </row>
    <row r="128" spans="1:15" ht="38.25" customHeight="1" x14ac:dyDescent="0.2">
      <c r="A128" s="180"/>
      <c r="B128" s="182"/>
      <c r="C128" s="27" t="s">
        <v>93</v>
      </c>
      <c r="D128" s="26" t="s">
        <v>22</v>
      </c>
      <c r="E128" s="65"/>
      <c r="F128" s="46"/>
      <c r="G128" s="43">
        <v>32</v>
      </c>
      <c r="H128" s="43">
        <v>42.1</v>
      </c>
      <c r="I128" s="187"/>
      <c r="K128" s="18"/>
      <c r="L128" s="18"/>
      <c r="M128" s="18"/>
      <c r="N128" s="18"/>
      <c r="O128" s="18"/>
    </row>
    <row r="129" spans="1:15" ht="15" customHeight="1" x14ac:dyDescent="0.2">
      <c r="A129" s="180"/>
      <c r="B129" s="182"/>
      <c r="C129" s="29" t="s">
        <v>63</v>
      </c>
      <c r="D129" s="25" t="s">
        <v>17</v>
      </c>
      <c r="E129" s="48">
        <f>SUM(E130:E133)</f>
        <v>317044.45068000001</v>
      </c>
      <c r="F129" s="48">
        <f>SUM(F130:F133)</f>
        <v>308163.13117000001</v>
      </c>
      <c r="G129" s="48">
        <f>SUM(G130:G133)</f>
        <v>317044.45068000001</v>
      </c>
      <c r="H129" s="48">
        <f>SUM(H130:H133)</f>
        <v>308163.13117000001</v>
      </c>
      <c r="I129" s="187"/>
      <c r="K129" s="18"/>
      <c r="L129" s="18"/>
      <c r="M129" s="18"/>
      <c r="N129" s="18"/>
      <c r="O129" s="18"/>
    </row>
    <row r="130" spans="1:15" ht="15" customHeight="1" x14ac:dyDescent="0.2">
      <c r="A130" s="180"/>
      <c r="B130" s="182"/>
      <c r="C130" s="27" t="s">
        <v>36</v>
      </c>
      <c r="D130" s="26" t="s">
        <v>17</v>
      </c>
      <c r="E130" s="48">
        <v>18.10004</v>
      </c>
      <c r="F130" s="48">
        <v>18.10004</v>
      </c>
      <c r="G130" s="48">
        <v>18.10004</v>
      </c>
      <c r="H130" s="48">
        <v>18.10004</v>
      </c>
      <c r="I130" s="187"/>
      <c r="J130" s="57"/>
      <c r="K130" s="18"/>
      <c r="L130" s="18"/>
      <c r="M130" s="18"/>
      <c r="N130" s="18"/>
      <c r="O130" s="18"/>
    </row>
    <row r="131" spans="1:15" ht="15" customHeight="1" x14ac:dyDescent="0.2">
      <c r="A131" s="180"/>
      <c r="B131" s="182"/>
      <c r="C131" s="27" t="s">
        <v>27</v>
      </c>
      <c r="D131" s="26" t="s">
        <v>17</v>
      </c>
      <c r="E131" s="48">
        <v>51123.121149999999</v>
      </c>
      <c r="F131" s="48">
        <v>50724.511879999998</v>
      </c>
      <c r="G131" s="48">
        <v>51123.121149999999</v>
      </c>
      <c r="H131" s="48">
        <v>50724.511879999998</v>
      </c>
      <c r="I131" s="187"/>
      <c r="J131" s="74"/>
      <c r="K131" s="18"/>
      <c r="L131" s="18"/>
      <c r="M131" s="18"/>
      <c r="N131" s="18"/>
      <c r="O131" s="18"/>
    </row>
    <row r="132" spans="1:15" ht="15" customHeight="1" x14ac:dyDescent="0.2">
      <c r="A132" s="180"/>
      <c r="B132" s="182"/>
      <c r="C132" s="27" t="s">
        <v>18</v>
      </c>
      <c r="D132" s="26" t="s">
        <v>17</v>
      </c>
      <c r="E132" s="48">
        <v>265576.03460999997</v>
      </c>
      <c r="F132" s="48">
        <v>257293.26735000001</v>
      </c>
      <c r="G132" s="48">
        <v>265576.03460999997</v>
      </c>
      <c r="H132" s="48">
        <v>257293.26735000001</v>
      </c>
      <c r="I132" s="187"/>
      <c r="J132" s="74"/>
      <c r="K132" s="18"/>
      <c r="L132" s="18"/>
      <c r="M132" s="18"/>
      <c r="N132" s="18"/>
      <c r="O132" s="18"/>
    </row>
    <row r="133" spans="1:15" ht="16.5" customHeight="1" x14ac:dyDescent="0.2">
      <c r="A133" s="181"/>
      <c r="B133" s="182"/>
      <c r="C133" s="72" t="s">
        <v>54</v>
      </c>
      <c r="D133" s="26" t="s">
        <v>17</v>
      </c>
      <c r="E133" s="48">
        <v>327.19488000000001</v>
      </c>
      <c r="F133" s="48">
        <v>127.25190000000001</v>
      </c>
      <c r="G133" s="48">
        <v>327.19488000000001</v>
      </c>
      <c r="H133" s="48">
        <v>127.25190000000001</v>
      </c>
      <c r="I133" s="187"/>
      <c r="K133" s="18"/>
      <c r="L133" s="18"/>
      <c r="M133" s="18"/>
      <c r="N133" s="18"/>
      <c r="O133" s="18"/>
    </row>
    <row r="134" spans="1:15" ht="38.25" customHeight="1" x14ac:dyDescent="0.2">
      <c r="A134" s="179" t="s">
        <v>94</v>
      </c>
      <c r="B134" s="182" t="s">
        <v>318</v>
      </c>
      <c r="C134" s="27" t="s">
        <v>96</v>
      </c>
      <c r="D134" s="26" t="s">
        <v>83</v>
      </c>
      <c r="E134" s="46"/>
      <c r="F134" s="46"/>
      <c r="G134" s="56">
        <v>4</v>
      </c>
      <c r="H134" s="56">
        <v>4</v>
      </c>
      <c r="I134" s="187">
        <f>((H134/G134+H136/G136)/2)/(H138/G138)*100</f>
        <v>101.05501708670093</v>
      </c>
      <c r="K134" s="18"/>
      <c r="L134" s="18"/>
      <c r="M134" s="18"/>
      <c r="N134" s="18"/>
      <c r="O134" s="18"/>
    </row>
    <row r="135" spans="1:15" ht="27.75" customHeight="1" x14ac:dyDescent="0.2">
      <c r="A135" s="180"/>
      <c r="B135" s="182"/>
      <c r="C135" s="27" t="s">
        <v>344</v>
      </c>
      <c r="D135" s="26" t="s">
        <v>83</v>
      </c>
      <c r="E135" s="46"/>
      <c r="F135" s="46"/>
      <c r="G135" s="56">
        <v>0</v>
      </c>
      <c r="H135" s="56">
        <v>0</v>
      </c>
      <c r="I135" s="187"/>
      <c r="K135" s="18"/>
      <c r="L135" s="18"/>
      <c r="M135" s="18"/>
      <c r="N135" s="18"/>
      <c r="O135" s="18"/>
    </row>
    <row r="136" spans="1:15" ht="38.25" x14ac:dyDescent="0.2">
      <c r="A136" s="180"/>
      <c r="B136" s="182"/>
      <c r="C136" s="27" t="s">
        <v>97</v>
      </c>
      <c r="D136" s="26" t="s">
        <v>83</v>
      </c>
      <c r="E136" s="46"/>
      <c r="F136" s="46"/>
      <c r="G136" s="56">
        <v>1</v>
      </c>
      <c r="H136" s="56">
        <v>1</v>
      </c>
      <c r="I136" s="187"/>
      <c r="K136" s="18"/>
      <c r="L136" s="18"/>
      <c r="M136" s="18"/>
      <c r="N136" s="18"/>
      <c r="O136" s="18"/>
    </row>
    <row r="137" spans="1:15" ht="25.5" x14ac:dyDescent="0.2">
      <c r="A137" s="180"/>
      <c r="B137" s="182"/>
      <c r="C137" s="27" t="s">
        <v>98</v>
      </c>
      <c r="D137" s="26" t="s">
        <v>83</v>
      </c>
      <c r="E137" s="46"/>
      <c r="F137" s="46"/>
      <c r="G137" s="56">
        <v>0</v>
      </c>
      <c r="H137" s="56">
        <v>0</v>
      </c>
      <c r="I137" s="187"/>
      <c r="K137" s="18"/>
      <c r="L137" s="18"/>
      <c r="M137" s="18"/>
      <c r="N137" s="18"/>
      <c r="O137" s="18"/>
    </row>
    <row r="138" spans="1:15" ht="15.75" customHeight="1" x14ac:dyDescent="0.2">
      <c r="A138" s="180"/>
      <c r="B138" s="182"/>
      <c r="C138" s="29" t="s">
        <v>63</v>
      </c>
      <c r="D138" s="25" t="s">
        <v>17</v>
      </c>
      <c r="E138" s="48">
        <f>SUM(E139:E142)</f>
        <v>183088.08650999996</v>
      </c>
      <c r="F138" s="48">
        <f>SUM(F139:F142)</f>
        <v>181176.64197999999</v>
      </c>
      <c r="G138" s="48">
        <f>SUM(G139:G142)</f>
        <v>183088.08650999996</v>
      </c>
      <c r="H138" s="48">
        <f>SUM(H139:H142)</f>
        <v>181176.64197999999</v>
      </c>
      <c r="I138" s="187"/>
      <c r="K138" s="18"/>
      <c r="L138" s="18"/>
      <c r="M138" s="18"/>
      <c r="N138" s="18"/>
      <c r="O138" s="18"/>
    </row>
    <row r="139" spans="1:15" x14ac:dyDescent="0.2">
      <c r="A139" s="180"/>
      <c r="B139" s="182"/>
      <c r="C139" s="50" t="s">
        <v>36</v>
      </c>
      <c r="D139" s="26" t="s">
        <v>17</v>
      </c>
      <c r="E139" s="73">
        <v>0</v>
      </c>
      <c r="F139" s="73">
        <v>0</v>
      </c>
      <c r="G139" s="73">
        <v>0</v>
      </c>
      <c r="H139" s="73">
        <v>0</v>
      </c>
      <c r="I139" s="187"/>
      <c r="J139" s="57"/>
      <c r="K139" s="18"/>
      <c r="L139" s="18"/>
      <c r="M139" s="18"/>
      <c r="N139" s="18"/>
      <c r="O139" s="18"/>
    </row>
    <row r="140" spans="1:15" x14ac:dyDescent="0.2">
      <c r="A140" s="180"/>
      <c r="B140" s="182"/>
      <c r="C140" s="27" t="s">
        <v>27</v>
      </c>
      <c r="D140" s="26" t="s">
        <v>17</v>
      </c>
      <c r="E140" s="48">
        <v>162899.09372999999</v>
      </c>
      <c r="F140" s="48">
        <v>162899.09372</v>
      </c>
      <c r="G140" s="48">
        <v>162899.09372999999</v>
      </c>
      <c r="H140" s="48">
        <v>162899.09372</v>
      </c>
      <c r="I140" s="187"/>
      <c r="J140" s="57"/>
      <c r="K140" s="18"/>
      <c r="L140" s="18"/>
      <c r="M140" s="18"/>
      <c r="N140" s="18"/>
      <c r="O140" s="18"/>
    </row>
    <row r="141" spans="1:15" x14ac:dyDescent="0.2">
      <c r="A141" s="180"/>
      <c r="B141" s="182"/>
      <c r="C141" s="27" t="s">
        <v>18</v>
      </c>
      <c r="D141" s="26" t="s">
        <v>17</v>
      </c>
      <c r="E141" s="48">
        <v>19686.22236</v>
      </c>
      <c r="F141" s="48">
        <v>17774.777839999999</v>
      </c>
      <c r="G141" s="48">
        <v>19686.22236</v>
      </c>
      <c r="H141" s="48">
        <v>17774.777840000002</v>
      </c>
      <c r="I141" s="187"/>
      <c r="J141" s="57"/>
      <c r="K141" s="18"/>
      <c r="L141" s="18"/>
      <c r="M141" s="18"/>
      <c r="N141" s="18"/>
      <c r="O141" s="18"/>
    </row>
    <row r="142" spans="1:15" x14ac:dyDescent="0.2">
      <c r="A142" s="181"/>
      <c r="B142" s="182"/>
      <c r="C142" s="27" t="s">
        <v>54</v>
      </c>
      <c r="D142" s="26" t="s">
        <v>17</v>
      </c>
      <c r="E142" s="48">
        <v>502.77042</v>
      </c>
      <c r="F142" s="48">
        <v>502.77042</v>
      </c>
      <c r="G142" s="48">
        <v>502.77042</v>
      </c>
      <c r="H142" s="48">
        <v>502.77042</v>
      </c>
      <c r="I142" s="187"/>
      <c r="J142" s="57"/>
      <c r="K142" s="18"/>
      <c r="L142" s="18"/>
      <c r="M142" s="18"/>
      <c r="N142" s="18"/>
      <c r="O142" s="18"/>
    </row>
    <row r="143" spans="1:15" ht="39" customHeight="1" x14ac:dyDescent="0.2">
      <c r="A143" s="179" t="s">
        <v>99</v>
      </c>
      <c r="B143" s="182" t="s">
        <v>319</v>
      </c>
      <c r="C143" s="27" t="s">
        <v>100</v>
      </c>
      <c r="D143" s="26" t="s">
        <v>22</v>
      </c>
      <c r="E143" s="44"/>
      <c r="F143" s="44"/>
      <c r="G143" s="43">
        <v>100</v>
      </c>
      <c r="H143" s="43">
        <v>100</v>
      </c>
      <c r="I143" s="187">
        <f>((H143/G143+H144/G144)/2)/(H145/G145)*100</f>
        <v>102.24223227887286</v>
      </c>
      <c r="K143" s="18"/>
      <c r="L143" s="18"/>
      <c r="M143" s="18"/>
      <c r="N143" s="18"/>
      <c r="O143" s="18"/>
    </row>
    <row r="144" spans="1:15" ht="27" customHeight="1" x14ac:dyDescent="0.2">
      <c r="A144" s="180"/>
      <c r="B144" s="182"/>
      <c r="C144" s="27" t="s">
        <v>101</v>
      </c>
      <c r="D144" s="26" t="s">
        <v>102</v>
      </c>
      <c r="E144" s="46"/>
      <c r="F144" s="46"/>
      <c r="G144" s="46">
        <v>19</v>
      </c>
      <c r="H144" s="46">
        <v>19.5</v>
      </c>
      <c r="I144" s="187"/>
      <c r="J144" s="59"/>
      <c r="K144" s="18"/>
      <c r="L144" s="18"/>
      <c r="M144" s="18"/>
      <c r="N144" s="18"/>
      <c r="O144" s="18"/>
    </row>
    <row r="145" spans="1:15" x14ac:dyDescent="0.2">
      <c r="A145" s="180"/>
      <c r="B145" s="182"/>
      <c r="C145" s="53" t="s">
        <v>63</v>
      </c>
      <c r="D145" s="25" t="s">
        <v>17</v>
      </c>
      <c r="E145" s="48">
        <f>SUM(E146:E148)</f>
        <v>21741.263029999998</v>
      </c>
      <c r="F145" s="48">
        <f>SUM(F146:F148)</f>
        <v>21544.25993</v>
      </c>
      <c r="G145" s="48">
        <f>SUM(G146:G148)</f>
        <v>21741.263029999998</v>
      </c>
      <c r="H145" s="48">
        <f>SUM(H146:H148)</f>
        <v>21544.25993</v>
      </c>
      <c r="I145" s="187"/>
      <c r="K145" s="18"/>
      <c r="L145" s="18"/>
      <c r="M145" s="18"/>
      <c r="N145" s="18"/>
      <c r="O145" s="18"/>
    </row>
    <row r="146" spans="1:15" x14ac:dyDescent="0.2">
      <c r="A146" s="180"/>
      <c r="B146" s="182"/>
      <c r="C146" s="45" t="s">
        <v>27</v>
      </c>
      <c r="D146" s="26" t="s">
        <v>17</v>
      </c>
      <c r="E146" s="73">
        <v>0</v>
      </c>
      <c r="F146" s="73">
        <v>0</v>
      </c>
      <c r="G146" s="73">
        <v>0</v>
      </c>
      <c r="H146" s="73">
        <v>0</v>
      </c>
      <c r="I146" s="187"/>
      <c r="K146" s="18"/>
      <c r="L146" s="18"/>
      <c r="M146" s="18"/>
      <c r="N146" s="18"/>
      <c r="O146" s="18"/>
    </row>
    <row r="147" spans="1:15" x14ac:dyDescent="0.2">
      <c r="A147" s="180"/>
      <c r="B147" s="182"/>
      <c r="C147" s="45" t="s">
        <v>18</v>
      </c>
      <c r="D147" s="26" t="s">
        <v>17</v>
      </c>
      <c r="E147" s="48">
        <v>21494.022799999999</v>
      </c>
      <c r="F147" s="48">
        <v>21391.531930000001</v>
      </c>
      <c r="G147" s="48">
        <v>21494.022799999999</v>
      </c>
      <c r="H147" s="48">
        <v>21391.531930000001</v>
      </c>
      <c r="I147" s="187"/>
      <c r="J147" s="74"/>
      <c r="K147" s="18"/>
      <c r="L147" s="18"/>
      <c r="M147" s="18"/>
      <c r="N147" s="18"/>
      <c r="O147" s="18"/>
    </row>
    <row r="148" spans="1:15" ht="13.5" customHeight="1" x14ac:dyDescent="0.2">
      <c r="A148" s="181"/>
      <c r="B148" s="182"/>
      <c r="C148" s="45" t="s">
        <v>54</v>
      </c>
      <c r="D148" s="26" t="s">
        <v>17</v>
      </c>
      <c r="E148" s="48">
        <v>247.24023</v>
      </c>
      <c r="F148" s="48">
        <v>152.72800000000001</v>
      </c>
      <c r="G148" s="48">
        <v>247.24023</v>
      </c>
      <c r="H148" s="48">
        <v>152.72800000000001</v>
      </c>
      <c r="I148" s="187"/>
      <c r="J148" s="74"/>
      <c r="K148" s="18"/>
      <c r="L148" s="18"/>
      <c r="M148" s="18"/>
      <c r="N148" s="18"/>
      <c r="O148" s="18"/>
    </row>
    <row r="149" spans="1:15" ht="38.25" customHeight="1" x14ac:dyDescent="0.2">
      <c r="A149" s="179" t="s">
        <v>103</v>
      </c>
      <c r="B149" s="182" t="s">
        <v>316</v>
      </c>
      <c r="C149" s="75" t="s">
        <v>104</v>
      </c>
      <c r="D149" s="28" t="s">
        <v>14</v>
      </c>
      <c r="E149" s="76"/>
      <c r="F149" s="76"/>
      <c r="G149" s="44">
        <v>7</v>
      </c>
      <c r="H149" s="44">
        <v>7</v>
      </c>
      <c r="I149" s="187">
        <f>((H149/G149+H150/G150+H151/G151+H152/G152+H153/G153+H154/G154)/6)/(H155/G155)*100</f>
        <v>100</v>
      </c>
      <c r="J149" s="39"/>
      <c r="K149" s="18"/>
      <c r="L149" s="18"/>
      <c r="M149" s="18"/>
      <c r="N149" s="18"/>
      <c r="O149" s="18"/>
    </row>
    <row r="150" spans="1:15" ht="38.25" x14ac:dyDescent="0.2">
      <c r="A150" s="180"/>
      <c r="B150" s="182"/>
      <c r="C150" s="77" t="s">
        <v>105</v>
      </c>
      <c r="D150" s="28" t="s">
        <v>14</v>
      </c>
      <c r="E150" s="76"/>
      <c r="F150" s="76"/>
      <c r="G150" s="44">
        <v>78</v>
      </c>
      <c r="H150" s="44">
        <v>78</v>
      </c>
      <c r="I150" s="187"/>
      <c r="K150" s="18"/>
      <c r="L150" s="18"/>
      <c r="M150" s="18"/>
      <c r="N150" s="18"/>
      <c r="O150" s="18"/>
    </row>
    <row r="151" spans="1:15" ht="38.25" x14ac:dyDescent="0.2">
      <c r="A151" s="180"/>
      <c r="B151" s="182"/>
      <c r="C151" s="78" t="s">
        <v>106</v>
      </c>
      <c r="D151" s="26" t="s">
        <v>22</v>
      </c>
      <c r="E151" s="76"/>
      <c r="F151" s="76"/>
      <c r="G151" s="43">
        <v>100</v>
      </c>
      <c r="H151" s="43">
        <v>100</v>
      </c>
      <c r="I151" s="187"/>
      <c r="K151" s="18"/>
      <c r="L151" s="18"/>
      <c r="M151" s="18"/>
      <c r="N151" s="18"/>
      <c r="O151" s="18"/>
    </row>
    <row r="152" spans="1:15" ht="53.25" customHeight="1" x14ac:dyDescent="0.2">
      <c r="A152" s="180"/>
      <c r="B152" s="182"/>
      <c r="C152" s="27" t="s">
        <v>107</v>
      </c>
      <c r="D152" s="28" t="s">
        <v>14</v>
      </c>
      <c r="E152" s="76"/>
      <c r="F152" s="76"/>
      <c r="G152" s="28">
        <v>1</v>
      </c>
      <c r="H152" s="28">
        <v>1</v>
      </c>
      <c r="I152" s="187"/>
      <c r="K152" s="18"/>
      <c r="L152" s="18"/>
      <c r="M152" s="18"/>
      <c r="N152" s="18"/>
      <c r="O152" s="18"/>
    </row>
    <row r="153" spans="1:15" ht="39" customHeight="1" x14ac:dyDescent="0.2">
      <c r="A153" s="180"/>
      <c r="B153" s="182"/>
      <c r="C153" s="27" t="s">
        <v>108</v>
      </c>
      <c r="D153" s="28" t="s">
        <v>14</v>
      </c>
      <c r="E153" s="76"/>
      <c r="F153" s="76"/>
      <c r="G153" s="28">
        <v>9</v>
      </c>
      <c r="H153" s="28">
        <v>9</v>
      </c>
      <c r="I153" s="187"/>
      <c r="K153" s="18"/>
      <c r="L153" s="18"/>
      <c r="M153" s="18"/>
      <c r="N153" s="18"/>
      <c r="O153" s="18"/>
    </row>
    <row r="154" spans="1:15" ht="38.25" x14ac:dyDescent="0.2">
      <c r="A154" s="180"/>
      <c r="B154" s="182"/>
      <c r="C154" s="77" t="s">
        <v>109</v>
      </c>
      <c r="D154" s="28" t="s">
        <v>14</v>
      </c>
      <c r="E154" s="76"/>
      <c r="F154" s="76"/>
      <c r="G154" s="26">
        <v>17</v>
      </c>
      <c r="H154" s="26">
        <v>17</v>
      </c>
      <c r="I154" s="187"/>
      <c r="K154" s="18"/>
      <c r="L154" s="18"/>
      <c r="M154" s="18"/>
      <c r="N154" s="18"/>
      <c r="O154" s="18"/>
    </row>
    <row r="155" spans="1:15" x14ac:dyDescent="0.2">
      <c r="A155" s="180"/>
      <c r="B155" s="182"/>
      <c r="C155" s="79" t="s">
        <v>63</v>
      </c>
      <c r="D155" s="25" t="s">
        <v>17</v>
      </c>
      <c r="E155" s="80">
        <f>E156</f>
        <v>125.2</v>
      </c>
      <c r="F155" s="80">
        <f>F156</f>
        <v>125.2</v>
      </c>
      <c r="G155" s="80">
        <f>G156</f>
        <v>125.2</v>
      </c>
      <c r="H155" s="80">
        <f>H156</f>
        <v>125.2</v>
      </c>
      <c r="I155" s="187"/>
      <c r="K155" s="18"/>
      <c r="L155" s="18"/>
      <c r="M155" s="18"/>
      <c r="N155" s="18"/>
      <c r="O155" s="18"/>
    </row>
    <row r="156" spans="1:15" x14ac:dyDescent="0.2">
      <c r="A156" s="180"/>
      <c r="B156" s="182"/>
      <c r="C156" s="45" t="s">
        <v>18</v>
      </c>
      <c r="D156" s="26" t="s">
        <v>17</v>
      </c>
      <c r="E156" s="80">
        <v>125.2</v>
      </c>
      <c r="F156" s="80">
        <v>125.2</v>
      </c>
      <c r="G156" s="80">
        <v>125.2</v>
      </c>
      <c r="H156" s="80">
        <v>125.2</v>
      </c>
      <c r="I156" s="187"/>
      <c r="J156" s="57"/>
      <c r="K156" s="18"/>
      <c r="L156" s="18"/>
      <c r="M156" s="18"/>
      <c r="N156" s="18"/>
      <c r="O156" s="18"/>
    </row>
    <row r="157" spans="1:15" ht="38.25" customHeight="1" x14ac:dyDescent="0.2">
      <c r="A157" s="179" t="s">
        <v>110</v>
      </c>
      <c r="B157" s="182" t="s">
        <v>111</v>
      </c>
      <c r="C157" s="77" t="s">
        <v>112</v>
      </c>
      <c r="D157" s="28" t="s">
        <v>83</v>
      </c>
      <c r="E157" s="65"/>
      <c r="F157" s="65"/>
      <c r="G157" s="28">
        <v>4</v>
      </c>
      <c r="H157" s="28">
        <v>4</v>
      </c>
      <c r="I157" s="183">
        <f>((H157/G157+H158/G158+H159/G159+H160/G160)/4)/(H161/G161)*100</f>
        <v>101.71004817508368</v>
      </c>
      <c r="J157" s="39"/>
      <c r="K157" s="18"/>
      <c r="L157" s="18"/>
      <c r="M157" s="18"/>
      <c r="N157" s="18"/>
      <c r="O157" s="18"/>
    </row>
    <row r="158" spans="1:15" ht="52.5" customHeight="1" x14ac:dyDescent="0.2">
      <c r="A158" s="180"/>
      <c r="B158" s="182"/>
      <c r="C158" s="77" t="s">
        <v>113</v>
      </c>
      <c r="D158" s="28" t="s">
        <v>22</v>
      </c>
      <c r="E158" s="65"/>
      <c r="F158" s="65"/>
      <c r="G158" s="43">
        <v>57.6</v>
      </c>
      <c r="H158" s="43">
        <v>56</v>
      </c>
      <c r="I158" s="183"/>
      <c r="K158" s="18"/>
      <c r="L158" s="18"/>
      <c r="M158" s="18"/>
      <c r="N158" s="18"/>
      <c r="O158" s="18"/>
    </row>
    <row r="159" spans="1:15" ht="53.25" customHeight="1" x14ac:dyDescent="0.2">
      <c r="A159" s="180"/>
      <c r="B159" s="182"/>
      <c r="C159" s="81" t="s">
        <v>114</v>
      </c>
      <c r="D159" s="28" t="s">
        <v>22</v>
      </c>
      <c r="E159" s="65"/>
      <c r="F159" s="65"/>
      <c r="G159" s="43">
        <v>89</v>
      </c>
      <c r="H159" s="43">
        <v>99</v>
      </c>
      <c r="I159" s="183"/>
      <c r="K159" s="18"/>
      <c r="L159" s="18"/>
      <c r="M159" s="18"/>
      <c r="N159" s="18"/>
      <c r="O159" s="18"/>
    </row>
    <row r="160" spans="1:15" ht="51.75" customHeight="1" x14ac:dyDescent="0.2">
      <c r="A160" s="180"/>
      <c r="B160" s="182"/>
      <c r="C160" s="81" t="s">
        <v>115</v>
      </c>
      <c r="D160" s="28" t="s">
        <v>22</v>
      </c>
      <c r="E160" s="46"/>
      <c r="F160" s="46"/>
      <c r="G160" s="38">
        <v>3.6</v>
      </c>
      <c r="H160" s="38">
        <v>3.4</v>
      </c>
      <c r="I160" s="183"/>
      <c r="K160" s="18"/>
      <c r="L160" s="18"/>
      <c r="M160" s="18"/>
      <c r="N160" s="18"/>
      <c r="O160" s="18"/>
    </row>
    <row r="161" spans="1:15" x14ac:dyDescent="0.2">
      <c r="A161" s="180"/>
      <c r="B161" s="182"/>
      <c r="C161" s="79" t="s">
        <v>63</v>
      </c>
      <c r="D161" s="24" t="s">
        <v>17</v>
      </c>
      <c r="E161" s="25">
        <f>SUM(E162:E164)</f>
        <v>5425.8050800000001</v>
      </c>
      <c r="F161" s="25">
        <f>SUM(F162:F164)</f>
        <v>5373.2918500000005</v>
      </c>
      <c r="G161" s="25">
        <f>SUM(G162:G164)</f>
        <v>5425.8050800000001</v>
      </c>
      <c r="H161" s="25">
        <f>SUM(H162:H164)</f>
        <v>5373.2918500000005</v>
      </c>
      <c r="I161" s="183"/>
      <c r="K161" s="18"/>
      <c r="L161" s="18"/>
      <c r="M161" s="18"/>
      <c r="N161" s="18"/>
      <c r="O161" s="18"/>
    </row>
    <row r="162" spans="1:15" x14ac:dyDescent="0.2">
      <c r="A162" s="180"/>
      <c r="B162" s="182"/>
      <c r="C162" s="45" t="s">
        <v>27</v>
      </c>
      <c r="D162" s="26" t="s">
        <v>17</v>
      </c>
      <c r="E162" s="25">
        <v>4608.3716400000003</v>
      </c>
      <c r="F162" s="25">
        <v>4608.3716400000003</v>
      </c>
      <c r="G162" s="25">
        <v>4608.3716400000003</v>
      </c>
      <c r="H162" s="25">
        <v>4608.3716400000003</v>
      </c>
      <c r="I162" s="183"/>
      <c r="K162" s="18"/>
      <c r="L162" s="18"/>
      <c r="M162" s="18"/>
      <c r="N162" s="18"/>
      <c r="O162" s="18"/>
    </row>
    <row r="163" spans="1:15" x14ac:dyDescent="0.2">
      <c r="A163" s="180"/>
      <c r="B163" s="182"/>
      <c r="C163" s="45" t="s">
        <v>18</v>
      </c>
      <c r="D163" s="26" t="s">
        <v>17</v>
      </c>
      <c r="E163" s="25">
        <v>799.43344000000002</v>
      </c>
      <c r="F163" s="25">
        <v>746.92021</v>
      </c>
      <c r="G163" s="25">
        <v>799.43344000000002</v>
      </c>
      <c r="H163" s="25">
        <v>746.92021</v>
      </c>
      <c r="I163" s="183"/>
      <c r="K163" s="18"/>
      <c r="L163" s="18"/>
      <c r="M163" s="18"/>
      <c r="N163" s="18"/>
      <c r="O163" s="18"/>
    </row>
    <row r="164" spans="1:15" x14ac:dyDescent="0.2">
      <c r="A164" s="181"/>
      <c r="B164" s="182"/>
      <c r="C164" s="45" t="s">
        <v>54</v>
      </c>
      <c r="D164" s="26" t="s">
        <v>17</v>
      </c>
      <c r="E164" s="80">
        <v>18</v>
      </c>
      <c r="F164" s="80">
        <v>18</v>
      </c>
      <c r="G164" s="80">
        <v>18</v>
      </c>
      <c r="H164" s="80">
        <v>18</v>
      </c>
      <c r="I164" s="183"/>
      <c r="K164" s="18"/>
      <c r="L164" s="18"/>
      <c r="M164" s="18"/>
      <c r="N164" s="18"/>
      <c r="O164" s="18"/>
    </row>
    <row r="165" spans="1:15" ht="42" customHeight="1" x14ac:dyDescent="0.2">
      <c r="A165" s="179" t="s">
        <v>116</v>
      </c>
      <c r="B165" s="182" t="s">
        <v>491</v>
      </c>
      <c r="C165" s="45" t="s">
        <v>118</v>
      </c>
      <c r="D165" s="28" t="s">
        <v>119</v>
      </c>
      <c r="E165" s="82"/>
      <c r="F165" s="82"/>
      <c r="G165" s="167">
        <v>0</v>
      </c>
      <c r="H165" s="83">
        <v>0</v>
      </c>
      <c r="I165" s="183">
        <f>SUM((H169/G169+H175/G175+H177/G177+H179/G179+H181/G181+H184/G184+H187/G187+H188/G188+H189/G189+H190/G190+H191/G191+H193/G193+H209/G209+H210/G210+H211/G211+H213/G213+H214/G214)/17)/(H215/G215)*100</f>
        <v>139.52036578530277</v>
      </c>
      <c r="J165" s="39"/>
      <c r="K165" s="18"/>
      <c r="L165" s="18"/>
      <c r="M165" s="18"/>
      <c r="N165" s="18"/>
      <c r="O165" s="18"/>
    </row>
    <row r="166" spans="1:15" ht="39" customHeight="1" x14ac:dyDescent="0.2">
      <c r="A166" s="180"/>
      <c r="B166" s="182"/>
      <c r="C166" s="45" t="s">
        <v>120</v>
      </c>
      <c r="D166" s="28" t="s">
        <v>119</v>
      </c>
      <c r="E166" s="82"/>
      <c r="F166" s="82"/>
      <c r="G166" s="167">
        <v>0</v>
      </c>
      <c r="H166" s="83">
        <v>0</v>
      </c>
      <c r="I166" s="183"/>
      <c r="K166" s="18"/>
      <c r="L166" s="18"/>
      <c r="M166" s="18"/>
      <c r="N166" s="18"/>
      <c r="O166" s="18"/>
    </row>
    <row r="167" spans="1:15" ht="24.75" customHeight="1" x14ac:dyDescent="0.2">
      <c r="A167" s="180"/>
      <c r="B167" s="182"/>
      <c r="C167" s="45" t="s">
        <v>121</v>
      </c>
      <c r="D167" s="166" t="s">
        <v>22</v>
      </c>
      <c r="E167" s="82"/>
      <c r="F167" s="82"/>
      <c r="G167" s="167">
        <v>0</v>
      </c>
      <c r="H167" s="83">
        <v>0</v>
      </c>
      <c r="I167" s="183"/>
    </row>
    <row r="168" spans="1:15" ht="25.5" x14ac:dyDescent="0.2">
      <c r="A168" s="180"/>
      <c r="B168" s="182"/>
      <c r="C168" s="27" t="s">
        <v>122</v>
      </c>
      <c r="D168" s="166" t="s">
        <v>34</v>
      </c>
      <c r="E168" s="82"/>
      <c r="F168" s="82"/>
      <c r="G168" s="167">
        <v>0</v>
      </c>
      <c r="H168" s="83">
        <v>0</v>
      </c>
      <c r="I168" s="183"/>
    </row>
    <row r="169" spans="1:15" ht="24" customHeight="1" x14ac:dyDescent="0.2">
      <c r="A169" s="180"/>
      <c r="B169" s="182"/>
      <c r="C169" s="75" t="s">
        <v>123</v>
      </c>
      <c r="D169" s="166" t="s">
        <v>124</v>
      </c>
      <c r="E169" s="166"/>
      <c r="F169" s="166"/>
      <c r="G169" s="168">
        <v>129.9</v>
      </c>
      <c r="H169" s="164">
        <f>H170+H171</f>
        <v>133.80000000000001</v>
      </c>
      <c r="I169" s="183"/>
    </row>
    <row r="170" spans="1:15" ht="14.25" customHeight="1" x14ac:dyDescent="0.2">
      <c r="A170" s="180"/>
      <c r="B170" s="182"/>
      <c r="C170" s="75" t="s">
        <v>125</v>
      </c>
      <c r="D170" s="166" t="s">
        <v>124</v>
      </c>
      <c r="E170" s="166"/>
      <c r="F170" s="166"/>
      <c r="G170" s="1">
        <v>129.9</v>
      </c>
      <c r="H170" s="28">
        <v>133.80000000000001</v>
      </c>
      <c r="I170" s="183"/>
    </row>
    <row r="171" spans="1:15" ht="14.25" customHeight="1" x14ac:dyDescent="0.2">
      <c r="A171" s="180"/>
      <c r="B171" s="182"/>
      <c r="C171" s="75" t="s">
        <v>126</v>
      </c>
      <c r="D171" s="166" t="s">
        <v>124</v>
      </c>
      <c r="E171" s="166"/>
      <c r="F171" s="166"/>
      <c r="G171" s="4">
        <v>0</v>
      </c>
      <c r="H171" s="28">
        <v>0</v>
      </c>
      <c r="I171" s="183"/>
    </row>
    <row r="172" spans="1:15" ht="51.75" customHeight="1" x14ac:dyDescent="0.2">
      <c r="A172" s="180"/>
      <c r="B172" s="182"/>
      <c r="C172" s="45" t="s">
        <v>127</v>
      </c>
      <c r="D172" s="166" t="s">
        <v>124</v>
      </c>
      <c r="E172" s="28"/>
      <c r="F172" s="28"/>
      <c r="G172" s="4">
        <v>0</v>
      </c>
      <c r="H172" s="28">
        <v>0</v>
      </c>
      <c r="I172" s="183"/>
    </row>
    <row r="173" spans="1:15" ht="26.25" customHeight="1" x14ac:dyDescent="0.2">
      <c r="A173" s="180"/>
      <c r="B173" s="182"/>
      <c r="C173" s="81" t="s">
        <v>128</v>
      </c>
      <c r="D173" s="166" t="s">
        <v>22</v>
      </c>
      <c r="E173" s="166"/>
      <c r="F173" s="166"/>
      <c r="G173" s="4">
        <v>0</v>
      </c>
      <c r="H173" s="28">
        <v>0</v>
      </c>
      <c r="I173" s="183"/>
    </row>
    <row r="174" spans="1:15" ht="29.25" customHeight="1" x14ac:dyDescent="0.2">
      <c r="A174" s="180"/>
      <c r="B174" s="182"/>
      <c r="C174" s="81" t="s">
        <v>129</v>
      </c>
      <c r="D174" s="166" t="s">
        <v>22</v>
      </c>
      <c r="E174" s="166"/>
      <c r="F174" s="166"/>
      <c r="G174" s="4">
        <v>0</v>
      </c>
      <c r="H174" s="28">
        <v>0</v>
      </c>
      <c r="I174" s="183"/>
    </row>
    <row r="175" spans="1:15" ht="25.5" x14ac:dyDescent="0.2">
      <c r="A175" s="180"/>
      <c r="B175" s="182"/>
      <c r="C175" s="81" t="s">
        <v>130</v>
      </c>
      <c r="D175" s="166" t="s">
        <v>131</v>
      </c>
      <c r="E175" s="166"/>
      <c r="F175" s="166"/>
      <c r="G175" s="162">
        <v>45</v>
      </c>
      <c r="H175" s="165">
        <v>42.2</v>
      </c>
      <c r="I175" s="183"/>
    </row>
    <row r="176" spans="1:15" ht="29.25" customHeight="1" x14ac:dyDescent="0.2">
      <c r="A176" s="180"/>
      <c r="B176" s="182"/>
      <c r="C176" s="81" t="s">
        <v>132</v>
      </c>
      <c r="D176" s="166" t="s">
        <v>133</v>
      </c>
      <c r="E176" s="166"/>
      <c r="F176" s="166"/>
      <c r="G176" s="4">
        <v>0</v>
      </c>
      <c r="H176" s="28">
        <v>0</v>
      </c>
      <c r="I176" s="183"/>
    </row>
    <row r="177" spans="1:15" ht="33.75" customHeight="1" x14ac:dyDescent="0.2">
      <c r="A177" s="180"/>
      <c r="B177" s="182"/>
      <c r="C177" s="81" t="s">
        <v>134</v>
      </c>
      <c r="D177" s="28" t="s">
        <v>75</v>
      </c>
      <c r="E177" s="166"/>
      <c r="F177" s="166"/>
      <c r="G177" s="162">
        <v>25</v>
      </c>
      <c r="H177" s="178">
        <v>11</v>
      </c>
      <c r="I177" s="183"/>
    </row>
    <row r="178" spans="1:15" ht="25.5" x14ac:dyDescent="0.2">
      <c r="A178" s="180"/>
      <c r="B178" s="182"/>
      <c r="C178" s="81" t="s">
        <v>135</v>
      </c>
      <c r="D178" s="28" t="s">
        <v>75</v>
      </c>
      <c r="E178" s="166"/>
      <c r="F178" s="166"/>
      <c r="G178" s="4">
        <v>0</v>
      </c>
      <c r="H178" s="28">
        <v>0</v>
      </c>
      <c r="I178" s="183"/>
    </row>
    <row r="179" spans="1:15" ht="51" x14ac:dyDescent="0.2">
      <c r="A179" s="180"/>
      <c r="B179" s="182"/>
      <c r="C179" s="81" t="s">
        <v>136</v>
      </c>
      <c r="D179" s="166" t="s">
        <v>133</v>
      </c>
      <c r="E179" s="166"/>
      <c r="F179" s="166"/>
      <c r="G179" s="4">
        <v>107.6</v>
      </c>
      <c r="H179" s="28">
        <v>104.72199999999999</v>
      </c>
      <c r="I179" s="183"/>
    </row>
    <row r="180" spans="1:15" s="19" customFormat="1" ht="16.5" customHeight="1" x14ac:dyDescent="0.25">
      <c r="A180" s="180"/>
      <c r="B180" s="182"/>
      <c r="C180" s="81" t="s">
        <v>137</v>
      </c>
      <c r="D180" s="166" t="s">
        <v>133</v>
      </c>
      <c r="E180" s="166"/>
      <c r="F180" s="166"/>
      <c r="G180" s="4">
        <v>0</v>
      </c>
      <c r="H180" s="28">
        <v>0</v>
      </c>
      <c r="I180" s="183"/>
      <c r="J180" s="21"/>
      <c r="K180" s="21"/>
      <c r="L180" s="21"/>
      <c r="M180" s="21"/>
      <c r="N180" s="21"/>
      <c r="O180" s="21"/>
    </row>
    <row r="181" spans="1:15" ht="25.5" x14ac:dyDescent="0.2">
      <c r="A181" s="180"/>
      <c r="B181" s="182"/>
      <c r="C181" s="81" t="s">
        <v>138</v>
      </c>
      <c r="D181" s="166" t="s">
        <v>22</v>
      </c>
      <c r="E181" s="166"/>
      <c r="F181" s="166"/>
      <c r="G181" s="162">
        <v>3</v>
      </c>
      <c r="H181" s="165">
        <v>6.5</v>
      </c>
      <c r="I181" s="183"/>
    </row>
    <row r="182" spans="1:15" ht="51" customHeight="1" x14ac:dyDescent="0.2">
      <c r="A182" s="180"/>
      <c r="B182" s="182"/>
      <c r="C182" s="81" t="s">
        <v>139</v>
      </c>
      <c r="D182" s="166" t="s">
        <v>22</v>
      </c>
      <c r="E182" s="166"/>
      <c r="F182" s="166"/>
      <c r="G182" s="4">
        <v>0</v>
      </c>
      <c r="H182" s="28">
        <v>0</v>
      </c>
      <c r="I182" s="183"/>
    </row>
    <row r="183" spans="1:15" ht="54.75" customHeight="1" x14ac:dyDescent="0.2">
      <c r="A183" s="180"/>
      <c r="B183" s="182"/>
      <c r="C183" s="81" t="s">
        <v>140</v>
      </c>
      <c r="D183" s="166" t="s">
        <v>141</v>
      </c>
      <c r="E183" s="166"/>
      <c r="F183" s="166"/>
      <c r="G183" s="4">
        <v>0</v>
      </c>
      <c r="H183" s="28">
        <v>0</v>
      </c>
      <c r="I183" s="183"/>
      <c r="J183" s="18"/>
      <c r="K183" s="18"/>
      <c r="L183" s="18"/>
      <c r="M183" s="18"/>
      <c r="N183" s="18"/>
      <c r="O183" s="18"/>
    </row>
    <row r="184" spans="1:15" ht="38.25" customHeight="1" x14ac:dyDescent="0.2">
      <c r="A184" s="180"/>
      <c r="B184" s="182"/>
      <c r="C184" s="81" t="s">
        <v>142</v>
      </c>
      <c r="D184" s="166" t="s">
        <v>22</v>
      </c>
      <c r="E184" s="166"/>
      <c r="F184" s="166"/>
      <c r="G184" s="4">
        <v>13.6</v>
      </c>
      <c r="H184" s="165">
        <v>34.9</v>
      </c>
      <c r="I184" s="183"/>
      <c r="J184" s="18"/>
      <c r="K184" s="18"/>
      <c r="L184" s="18"/>
      <c r="M184" s="18"/>
      <c r="N184" s="18"/>
      <c r="O184" s="18"/>
    </row>
    <row r="185" spans="1:15" ht="25.5" x14ac:dyDescent="0.2">
      <c r="A185" s="180"/>
      <c r="B185" s="182"/>
      <c r="C185" s="81" t="s">
        <v>143</v>
      </c>
      <c r="D185" s="166" t="s">
        <v>144</v>
      </c>
      <c r="E185" s="166"/>
      <c r="F185" s="166"/>
      <c r="G185" s="4">
        <v>0</v>
      </c>
      <c r="H185" s="28">
        <v>0</v>
      </c>
      <c r="I185" s="183"/>
      <c r="J185" s="18"/>
      <c r="K185" s="18"/>
      <c r="L185" s="18"/>
      <c r="M185" s="18"/>
      <c r="N185" s="18"/>
      <c r="O185" s="18"/>
    </row>
    <row r="186" spans="1:15" ht="27" customHeight="1" x14ac:dyDescent="0.2">
      <c r="A186" s="180"/>
      <c r="B186" s="182"/>
      <c r="C186" s="81" t="s">
        <v>145</v>
      </c>
      <c r="D186" s="166" t="s">
        <v>144</v>
      </c>
      <c r="E186" s="166"/>
      <c r="F186" s="166"/>
      <c r="G186" s="4">
        <v>0</v>
      </c>
      <c r="H186" s="28">
        <v>0</v>
      </c>
      <c r="I186" s="183"/>
      <c r="J186" s="18"/>
      <c r="K186" s="18"/>
      <c r="L186" s="18"/>
      <c r="M186" s="18"/>
      <c r="N186" s="18"/>
      <c r="O186" s="18"/>
    </row>
    <row r="187" spans="1:15" ht="27" customHeight="1" x14ac:dyDescent="0.2">
      <c r="A187" s="180"/>
      <c r="B187" s="182"/>
      <c r="C187" s="81" t="s">
        <v>301</v>
      </c>
      <c r="D187" s="166"/>
      <c r="E187" s="166"/>
      <c r="F187" s="166"/>
      <c r="G187" s="4">
        <v>75.5</v>
      </c>
      <c r="H187" s="28">
        <v>70.3</v>
      </c>
      <c r="I187" s="183"/>
      <c r="J187" s="18"/>
      <c r="K187" s="18"/>
      <c r="L187" s="18"/>
      <c r="M187" s="18"/>
      <c r="N187" s="18"/>
      <c r="O187" s="18"/>
    </row>
    <row r="188" spans="1:15" ht="41.25" customHeight="1" x14ac:dyDescent="0.2">
      <c r="A188" s="180"/>
      <c r="B188" s="182"/>
      <c r="C188" s="81" t="s">
        <v>302</v>
      </c>
      <c r="D188" s="166" t="s">
        <v>144</v>
      </c>
      <c r="E188" s="166"/>
      <c r="F188" s="166"/>
      <c r="G188" s="4">
        <v>359</v>
      </c>
      <c r="H188" s="28">
        <v>373.6</v>
      </c>
      <c r="I188" s="183"/>
      <c r="J188" s="18"/>
      <c r="K188" s="18"/>
      <c r="L188" s="18"/>
      <c r="M188" s="18"/>
      <c r="N188" s="18"/>
      <c r="O188" s="18"/>
    </row>
    <row r="189" spans="1:15" ht="51" x14ac:dyDescent="0.2">
      <c r="A189" s="180"/>
      <c r="B189" s="182"/>
      <c r="C189" s="81" t="s">
        <v>303</v>
      </c>
      <c r="D189" s="166" t="s">
        <v>146</v>
      </c>
      <c r="E189" s="166"/>
      <c r="F189" s="166"/>
      <c r="G189" s="4">
        <v>3072</v>
      </c>
      <c r="H189" s="28">
        <v>3220</v>
      </c>
      <c r="I189" s="183"/>
      <c r="J189" s="18"/>
      <c r="K189" s="18"/>
      <c r="L189" s="18"/>
      <c r="M189" s="18"/>
      <c r="N189" s="18"/>
      <c r="O189" s="18"/>
    </row>
    <row r="190" spans="1:15" ht="51" customHeight="1" x14ac:dyDescent="0.2">
      <c r="A190" s="180"/>
      <c r="B190" s="182"/>
      <c r="C190" s="81" t="s">
        <v>304</v>
      </c>
      <c r="D190" s="166" t="s">
        <v>144</v>
      </c>
      <c r="E190" s="166"/>
      <c r="F190" s="166"/>
      <c r="G190" s="4">
        <v>2380</v>
      </c>
      <c r="H190" s="28">
        <v>2056.4</v>
      </c>
      <c r="I190" s="183"/>
      <c r="J190" s="18"/>
      <c r="K190" s="18"/>
      <c r="L190" s="18"/>
      <c r="M190" s="18"/>
      <c r="N190" s="18"/>
      <c r="O190" s="18"/>
    </row>
    <row r="191" spans="1:15" ht="63.75" x14ac:dyDescent="0.2">
      <c r="A191" s="180"/>
      <c r="B191" s="182"/>
      <c r="C191" s="81" t="s">
        <v>305</v>
      </c>
      <c r="D191" s="166" t="s">
        <v>146</v>
      </c>
      <c r="E191" s="166"/>
      <c r="F191" s="166"/>
      <c r="G191" s="4">
        <v>680</v>
      </c>
      <c r="H191" s="28">
        <v>824</v>
      </c>
      <c r="I191" s="183"/>
      <c r="J191" s="18"/>
      <c r="K191" s="18"/>
      <c r="L191" s="18"/>
      <c r="M191" s="18"/>
      <c r="N191" s="18"/>
      <c r="O191" s="18"/>
    </row>
    <row r="192" spans="1:15" ht="38.25" x14ac:dyDescent="0.2">
      <c r="A192" s="180"/>
      <c r="B192" s="182"/>
      <c r="C192" s="81" t="s">
        <v>306</v>
      </c>
      <c r="D192" s="166" t="s">
        <v>146</v>
      </c>
      <c r="E192" s="166"/>
      <c r="F192" s="166"/>
      <c r="G192" s="4">
        <v>0</v>
      </c>
      <c r="H192" s="28">
        <v>0</v>
      </c>
      <c r="I192" s="183"/>
      <c r="J192" s="18"/>
      <c r="K192" s="18"/>
      <c r="L192" s="18"/>
      <c r="M192" s="18"/>
      <c r="N192" s="18"/>
      <c r="O192" s="18"/>
    </row>
    <row r="193" spans="1:15" ht="51" x14ac:dyDescent="0.2">
      <c r="A193" s="180"/>
      <c r="B193" s="182"/>
      <c r="C193" s="81" t="s">
        <v>307</v>
      </c>
      <c r="D193" s="166"/>
      <c r="E193" s="166"/>
      <c r="F193" s="166"/>
      <c r="G193" s="15">
        <f>G194+G195+G196</f>
        <v>19</v>
      </c>
      <c r="H193" s="163">
        <f>H194+H195+H196</f>
        <v>50</v>
      </c>
      <c r="I193" s="183"/>
      <c r="J193" s="18"/>
      <c r="K193" s="18"/>
      <c r="L193" s="18"/>
      <c r="M193" s="18"/>
      <c r="N193" s="18"/>
      <c r="O193" s="18"/>
    </row>
    <row r="194" spans="1:15" x14ac:dyDescent="0.2">
      <c r="A194" s="180"/>
      <c r="B194" s="182"/>
      <c r="C194" s="81" t="s">
        <v>147</v>
      </c>
      <c r="D194" s="166" t="s">
        <v>83</v>
      </c>
      <c r="E194" s="166"/>
      <c r="F194" s="166"/>
      <c r="G194" s="4">
        <v>11</v>
      </c>
      <c r="H194" s="28">
        <v>21</v>
      </c>
      <c r="I194" s="183"/>
      <c r="J194" s="18"/>
      <c r="K194" s="18"/>
      <c r="L194" s="18"/>
      <c r="M194" s="18"/>
      <c r="N194" s="18"/>
      <c r="O194" s="18"/>
    </row>
    <row r="195" spans="1:15" x14ac:dyDescent="0.2">
      <c r="A195" s="180"/>
      <c r="B195" s="182"/>
      <c r="C195" s="81" t="s">
        <v>148</v>
      </c>
      <c r="D195" s="166" t="s">
        <v>83</v>
      </c>
      <c r="E195" s="166"/>
      <c r="F195" s="166"/>
      <c r="G195" s="4">
        <v>8</v>
      </c>
      <c r="H195" s="28">
        <v>29</v>
      </c>
      <c r="I195" s="183"/>
      <c r="J195" s="18"/>
      <c r="K195" s="18"/>
      <c r="L195" s="18"/>
      <c r="M195" s="18"/>
      <c r="N195" s="18"/>
      <c r="O195" s="18"/>
    </row>
    <row r="196" spans="1:15" x14ac:dyDescent="0.2">
      <c r="A196" s="180"/>
      <c r="B196" s="182"/>
      <c r="C196" s="81" t="s">
        <v>149</v>
      </c>
      <c r="D196" s="166" t="s">
        <v>83</v>
      </c>
      <c r="E196" s="166"/>
      <c r="F196" s="166"/>
      <c r="G196" s="4">
        <v>0</v>
      </c>
      <c r="H196" s="28">
        <v>0</v>
      </c>
      <c r="I196" s="183"/>
      <c r="J196" s="18"/>
      <c r="K196" s="18"/>
      <c r="L196" s="18"/>
      <c r="M196" s="18"/>
      <c r="N196" s="18"/>
      <c r="O196" s="18"/>
    </row>
    <row r="197" spans="1:15" ht="42" customHeight="1" x14ac:dyDescent="0.2">
      <c r="A197" s="180"/>
      <c r="B197" s="182"/>
      <c r="C197" s="45" t="s">
        <v>308</v>
      </c>
      <c r="D197" s="166" t="s">
        <v>150</v>
      </c>
      <c r="E197" s="166"/>
      <c r="F197" s="166"/>
      <c r="G197" s="4">
        <v>0</v>
      </c>
      <c r="H197" s="28">
        <v>0</v>
      </c>
      <c r="I197" s="183"/>
      <c r="J197" s="18"/>
      <c r="K197" s="18"/>
      <c r="L197" s="18"/>
      <c r="M197" s="18"/>
      <c r="N197" s="18"/>
      <c r="O197" s="18"/>
    </row>
    <row r="198" spans="1:15" ht="38.25" customHeight="1" x14ac:dyDescent="0.2">
      <c r="A198" s="180"/>
      <c r="B198" s="182"/>
      <c r="C198" s="81" t="s">
        <v>309</v>
      </c>
      <c r="D198" s="166" t="s">
        <v>151</v>
      </c>
      <c r="E198" s="166"/>
      <c r="F198" s="166"/>
      <c r="G198" s="4">
        <v>0</v>
      </c>
      <c r="H198" s="28">
        <v>0</v>
      </c>
      <c r="I198" s="183"/>
      <c r="J198" s="18"/>
      <c r="K198" s="18"/>
      <c r="L198" s="18"/>
      <c r="M198" s="18"/>
      <c r="N198" s="18"/>
      <c r="O198" s="18"/>
    </row>
    <row r="199" spans="1:15" ht="25.5" x14ac:dyDescent="0.2">
      <c r="A199" s="180"/>
      <c r="B199" s="182"/>
      <c r="C199" s="81" t="s">
        <v>152</v>
      </c>
      <c r="D199" s="166" t="s">
        <v>151</v>
      </c>
      <c r="E199" s="166"/>
      <c r="F199" s="166"/>
      <c r="G199" s="4">
        <v>0</v>
      </c>
      <c r="H199" s="28">
        <v>0</v>
      </c>
      <c r="I199" s="183"/>
      <c r="J199" s="18"/>
      <c r="K199" s="18"/>
      <c r="L199" s="18"/>
      <c r="M199" s="18"/>
      <c r="N199" s="18"/>
      <c r="O199" s="18"/>
    </row>
    <row r="200" spans="1:15" ht="26.25" customHeight="1" x14ac:dyDescent="0.2">
      <c r="A200" s="180"/>
      <c r="B200" s="182"/>
      <c r="C200" s="81" t="s">
        <v>310</v>
      </c>
      <c r="D200" s="166" t="s">
        <v>22</v>
      </c>
      <c r="E200" s="166"/>
      <c r="F200" s="166"/>
      <c r="G200" s="4">
        <v>0</v>
      </c>
      <c r="H200" s="28">
        <v>0</v>
      </c>
      <c r="I200" s="183"/>
      <c r="J200" s="18"/>
      <c r="K200" s="18"/>
      <c r="L200" s="18"/>
      <c r="M200" s="18"/>
      <c r="N200" s="18"/>
      <c r="O200" s="18"/>
    </row>
    <row r="201" spans="1:15" ht="25.5" x14ac:dyDescent="0.2">
      <c r="A201" s="180"/>
      <c r="B201" s="182"/>
      <c r="C201" s="81" t="s">
        <v>311</v>
      </c>
      <c r="D201" s="166" t="s">
        <v>22</v>
      </c>
      <c r="E201" s="166"/>
      <c r="F201" s="166"/>
      <c r="G201" s="4">
        <v>0</v>
      </c>
      <c r="H201" s="28">
        <v>0</v>
      </c>
      <c r="I201" s="183"/>
      <c r="J201" s="18"/>
      <c r="K201" s="18"/>
      <c r="L201" s="18"/>
      <c r="M201" s="18"/>
      <c r="N201" s="18"/>
      <c r="O201" s="18"/>
    </row>
    <row r="202" spans="1:15" ht="49.5" customHeight="1" x14ac:dyDescent="0.2">
      <c r="A202" s="180"/>
      <c r="B202" s="182"/>
      <c r="C202" s="81" t="s">
        <v>312</v>
      </c>
      <c r="D202" s="166" t="s">
        <v>26</v>
      </c>
      <c r="E202" s="166"/>
      <c r="F202" s="166"/>
      <c r="G202" s="4">
        <v>0</v>
      </c>
      <c r="H202" s="28">
        <v>0</v>
      </c>
      <c r="I202" s="183"/>
      <c r="J202" s="18"/>
      <c r="K202" s="18"/>
      <c r="L202" s="18"/>
      <c r="M202" s="18"/>
      <c r="N202" s="18"/>
      <c r="O202" s="18"/>
    </row>
    <row r="203" spans="1:15" ht="63.75" x14ac:dyDescent="0.2">
      <c r="A203" s="180"/>
      <c r="B203" s="182"/>
      <c r="C203" s="81" t="s">
        <v>313</v>
      </c>
      <c r="D203" s="166" t="s">
        <v>26</v>
      </c>
      <c r="E203" s="166"/>
      <c r="F203" s="166"/>
      <c r="G203" s="4">
        <v>0</v>
      </c>
      <c r="H203" s="28">
        <v>0</v>
      </c>
      <c r="I203" s="183"/>
      <c r="J203" s="18"/>
      <c r="K203" s="18"/>
      <c r="L203" s="18"/>
      <c r="M203" s="18"/>
      <c r="N203" s="18"/>
      <c r="O203" s="18"/>
    </row>
    <row r="204" spans="1:15" ht="27" customHeight="1" x14ac:dyDescent="0.2">
      <c r="A204" s="180"/>
      <c r="B204" s="182"/>
      <c r="C204" s="81" t="s">
        <v>314</v>
      </c>
      <c r="D204" s="166" t="s">
        <v>26</v>
      </c>
      <c r="E204" s="166"/>
      <c r="F204" s="166"/>
      <c r="G204" s="4">
        <v>0</v>
      </c>
      <c r="H204" s="28">
        <v>0</v>
      </c>
      <c r="I204" s="183"/>
      <c r="J204" s="18"/>
      <c r="K204" s="18"/>
      <c r="L204" s="18"/>
      <c r="M204" s="18"/>
      <c r="N204" s="18"/>
      <c r="O204" s="18"/>
    </row>
    <row r="205" spans="1:15" ht="51" x14ac:dyDescent="0.2">
      <c r="A205" s="180"/>
      <c r="B205" s="182"/>
      <c r="C205" s="81" t="s">
        <v>315</v>
      </c>
      <c r="D205" s="166" t="s">
        <v>14</v>
      </c>
      <c r="E205" s="166"/>
      <c r="F205" s="166"/>
      <c r="G205" s="4">
        <v>0</v>
      </c>
      <c r="H205" s="28">
        <v>0</v>
      </c>
      <c r="I205" s="183"/>
      <c r="J205" s="18"/>
      <c r="K205" s="18"/>
      <c r="L205" s="18"/>
      <c r="M205" s="18"/>
      <c r="N205" s="18"/>
      <c r="O205" s="18"/>
    </row>
    <row r="206" spans="1:15" ht="102" x14ac:dyDescent="0.2">
      <c r="A206" s="180"/>
      <c r="B206" s="182"/>
      <c r="C206" s="81" t="s">
        <v>464</v>
      </c>
      <c r="D206" s="166"/>
      <c r="E206" s="166"/>
      <c r="F206" s="166"/>
      <c r="G206" s="4">
        <v>0</v>
      </c>
      <c r="H206" s="28">
        <v>0</v>
      </c>
      <c r="I206" s="183"/>
      <c r="J206" s="18"/>
      <c r="K206" s="18"/>
      <c r="L206" s="18"/>
      <c r="M206" s="18"/>
      <c r="N206" s="18"/>
      <c r="O206" s="18"/>
    </row>
    <row r="207" spans="1:15" ht="93" customHeight="1" x14ac:dyDescent="0.2">
      <c r="A207" s="180"/>
      <c r="B207" s="182"/>
      <c r="C207" s="81" t="s">
        <v>465</v>
      </c>
      <c r="D207" s="166" t="s">
        <v>26</v>
      </c>
      <c r="E207" s="166"/>
      <c r="F207" s="166"/>
      <c r="G207" s="4">
        <v>0</v>
      </c>
      <c r="H207" s="28">
        <v>0</v>
      </c>
      <c r="I207" s="183"/>
      <c r="J207" s="18"/>
      <c r="K207" s="18"/>
      <c r="L207" s="18"/>
      <c r="M207" s="18"/>
      <c r="N207" s="18"/>
      <c r="O207" s="18"/>
    </row>
    <row r="208" spans="1:15" ht="44.25" customHeight="1" x14ac:dyDescent="0.2">
      <c r="A208" s="180"/>
      <c r="B208" s="182"/>
      <c r="C208" s="81" t="s">
        <v>466</v>
      </c>
      <c r="D208" s="166" t="s">
        <v>26</v>
      </c>
      <c r="E208" s="166"/>
      <c r="F208" s="166"/>
      <c r="G208" s="4">
        <v>0</v>
      </c>
      <c r="H208" s="28">
        <v>0</v>
      </c>
      <c r="I208" s="183"/>
      <c r="J208" s="18"/>
      <c r="K208" s="18"/>
      <c r="L208" s="18"/>
      <c r="M208" s="18"/>
      <c r="N208" s="18"/>
      <c r="O208" s="18"/>
    </row>
    <row r="209" spans="1:15" ht="38.25" x14ac:dyDescent="0.2">
      <c r="A209" s="180"/>
      <c r="B209" s="182"/>
      <c r="C209" s="81" t="s">
        <v>467</v>
      </c>
      <c r="D209" s="166" t="s">
        <v>153</v>
      </c>
      <c r="E209" s="166"/>
      <c r="F209" s="166"/>
      <c r="G209" s="4">
        <v>828</v>
      </c>
      <c r="H209" s="28">
        <v>828</v>
      </c>
      <c r="I209" s="183"/>
      <c r="J209" s="18"/>
      <c r="K209" s="18"/>
      <c r="L209" s="18"/>
      <c r="M209" s="18"/>
      <c r="N209" s="18"/>
      <c r="O209" s="18"/>
    </row>
    <row r="210" spans="1:15" ht="25.5" x14ac:dyDescent="0.2">
      <c r="A210" s="180"/>
      <c r="B210" s="182"/>
      <c r="C210" s="81" t="s">
        <v>468</v>
      </c>
      <c r="D210" s="166" t="s">
        <v>26</v>
      </c>
      <c r="E210" s="166"/>
      <c r="F210" s="166"/>
      <c r="G210" s="4">
        <v>7</v>
      </c>
      <c r="H210" s="28">
        <v>7</v>
      </c>
      <c r="I210" s="183"/>
      <c r="J210" s="18"/>
      <c r="K210" s="18"/>
      <c r="L210" s="18"/>
      <c r="M210" s="18"/>
      <c r="N210" s="18"/>
      <c r="O210" s="18"/>
    </row>
    <row r="211" spans="1:15" ht="51" x14ac:dyDescent="0.2">
      <c r="A211" s="180"/>
      <c r="B211" s="182"/>
      <c r="C211" s="81" t="s">
        <v>469</v>
      </c>
      <c r="D211" s="166" t="s">
        <v>26</v>
      </c>
      <c r="E211" s="166"/>
      <c r="F211" s="166"/>
      <c r="G211" s="4">
        <v>1</v>
      </c>
      <c r="H211" s="28">
        <v>1</v>
      </c>
      <c r="I211" s="183"/>
      <c r="J211" s="18"/>
      <c r="K211" s="18"/>
      <c r="L211" s="18"/>
      <c r="M211" s="18"/>
      <c r="N211" s="18"/>
      <c r="O211" s="18"/>
    </row>
    <row r="212" spans="1:15" ht="38.25" x14ac:dyDescent="0.2">
      <c r="A212" s="180"/>
      <c r="B212" s="182"/>
      <c r="C212" s="169" t="s">
        <v>470</v>
      </c>
      <c r="D212" s="1" t="s">
        <v>166</v>
      </c>
      <c r="E212" s="1"/>
      <c r="F212" s="1"/>
      <c r="G212" s="4">
        <v>0</v>
      </c>
      <c r="H212" s="4">
        <v>0</v>
      </c>
      <c r="I212" s="183"/>
      <c r="J212" s="18"/>
      <c r="K212" s="18"/>
      <c r="L212" s="18"/>
      <c r="M212" s="18"/>
      <c r="N212" s="18"/>
      <c r="O212" s="18"/>
    </row>
    <row r="213" spans="1:15" ht="89.25" x14ac:dyDescent="0.2">
      <c r="A213" s="180"/>
      <c r="B213" s="182"/>
      <c r="C213" s="81" t="s">
        <v>471</v>
      </c>
      <c r="D213" s="166" t="s">
        <v>26</v>
      </c>
      <c r="E213" s="166"/>
      <c r="F213" s="166"/>
      <c r="G213" s="4">
        <v>1</v>
      </c>
      <c r="H213" s="28">
        <v>2</v>
      </c>
      <c r="I213" s="183"/>
      <c r="J213" s="18"/>
      <c r="K213" s="18"/>
      <c r="L213" s="18"/>
      <c r="M213" s="18"/>
      <c r="N213" s="18"/>
      <c r="O213" s="18"/>
    </row>
    <row r="214" spans="1:15" ht="118.5" customHeight="1" x14ac:dyDescent="0.2">
      <c r="A214" s="180"/>
      <c r="B214" s="182"/>
      <c r="C214" s="169" t="s">
        <v>472</v>
      </c>
      <c r="D214" s="166" t="s">
        <v>26</v>
      </c>
      <c r="E214" s="166"/>
      <c r="F214" s="166"/>
      <c r="G214" s="4">
        <v>11</v>
      </c>
      <c r="H214" s="28">
        <v>16</v>
      </c>
      <c r="I214" s="183"/>
      <c r="J214" s="18"/>
      <c r="K214" s="18"/>
      <c r="L214" s="18"/>
      <c r="M214" s="18"/>
      <c r="N214" s="18"/>
      <c r="O214" s="18"/>
    </row>
    <row r="215" spans="1:15" ht="15.75" customHeight="1" x14ac:dyDescent="0.2">
      <c r="A215" s="180"/>
      <c r="B215" s="182"/>
      <c r="C215" s="84" t="s">
        <v>63</v>
      </c>
      <c r="D215" s="164" t="s">
        <v>17</v>
      </c>
      <c r="E215" s="80">
        <f>SUM(E216:E217)</f>
        <v>4401.3500000000004</v>
      </c>
      <c r="F215" s="80">
        <f t="shared" ref="F215:H215" si="0">SUM(F216:F217)</f>
        <v>4137.3500000000004</v>
      </c>
      <c r="G215" s="170">
        <f t="shared" si="0"/>
        <v>4401.3500000000004</v>
      </c>
      <c r="H215" s="80">
        <f t="shared" si="0"/>
        <v>4137.3500000000004</v>
      </c>
      <c r="I215" s="183"/>
      <c r="J215" s="18"/>
      <c r="K215" s="18"/>
      <c r="L215" s="18"/>
      <c r="M215" s="18"/>
      <c r="N215" s="18"/>
      <c r="O215" s="18"/>
    </row>
    <row r="216" spans="1:15" ht="13.5" customHeight="1" x14ac:dyDescent="0.2">
      <c r="A216" s="180"/>
      <c r="B216" s="182"/>
      <c r="C216" s="72" t="s">
        <v>27</v>
      </c>
      <c r="D216" s="166" t="s">
        <v>17</v>
      </c>
      <c r="E216" s="80">
        <v>4401.3500000000004</v>
      </c>
      <c r="F216" s="80">
        <v>4137.3500000000004</v>
      </c>
      <c r="G216" s="170">
        <v>4401.3500000000004</v>
      </c>
      <c r="H216" s="80">
        <v>4137.3500000000004</v>
      </c>
      <c r="I216" s="183"/>
      <c r="J216" s="18"/>
      <c r="K216" s="18"/>
      <c r="L216" s="18"/>
      <c r="M216" s="18"/>
      <c r="N216" s="18"/>
      <c r="O216" s="18"/>
    </row>
    <row r="217" spans="1:15" ht="15" customHeight="1" x14ac:dyDescent="0.2">
      <c r="A217" s="181"/>
      <c r="B217" s="182"/>
      <c r="C217" s="72" t="s">
        <v>18</v>
      </c>
      <c r="D217" s="166" t="s">
        <v>17</v>
      </c>
      <c r="E217" s="73">
        <v>0</v>
      </c>
      <c r="F217" s="73">
        <v>0</v>
      </c>
      <c r="G217" s="73">
        <v>0</v>
      </c>
      <c r="H217" s="73">
        <v>0</v>
      </c>
      <c r="I217" s="183"/>
      <c r="K217" s="18"/>
      <c r="L217" s="18"/>
      <c r="M217" s="18"/>
      <c r="N217" s="18"/>
      <c r="O217" s="18"/>
    </row>
    <row r="218" spans="1:15" ht="38.25" customHeight="1" x14ac:dyDescent="0.2">
      <c r="A218" s="190">
        <v>18</v>
      </c>
      <c r="B218" s="182" t="s">
        <v>492</v>
      </c>
      <c r="C218" s="27" t="s">
        <v>154</v>
      </c>
      <c r="D218" s="26" t="s">
        <v>22</v>
      </c>
      <c r="E218" s="31"/>
      <c r="F218" s="31"/>
      <c r="G218" s="159">
        <v>56</v>
      </c>
      <c r="H218" s="159">
        <v>57.1</v>
      </c>
      <c r="I218" s="187">
        <f>((H218/G218+H219/G219+H221/G221)/3)/(H222/G222)*100</f>
        <v>96.981952371071486</v>
      </c>
      <c r="J218" s="39"/>
      <c r="K218" s="18"/>
      <c r="L218" s="18"/>
      <c r="M218" s="18"/>
      <c r="N218" s="18"/>
      <c r="O218" s="18"/>
    </row>
    <row r="219" spans="1:15" ht="38.25" x14ac:dyDescent="0.2">
      <c r="A219" s="191"/>
      <c r="B219" s="182"/>
      <c r="C219" s="27" t="s">
        <v>155</v>
      </c>
      <c r="D219" s="26" t="s">
        <v>83</v>
      </c>
      <c r="E219" s="31"/>
      <c r="F219" s="31"/>
      <c r="G219" s="161">
        <v>295</v>
      </c>
      <c r="H219" s="161">
        <v>259</v>
      </c>
      <c r="I219" s="187"/>
      <c r="J219" s="39"/>
      <c r="K219" s="18"/>
      <c r="L219" s="18"/>
      <c r="M219" s="18"/>
      <c r="N219" s="18"/>
      <c r="O219" s="18"/>
    </row>
    <row r="220" spans="1:15" ht="38.25" x14ac:dyDescent="0.2">
      <c r="A220" s="191"/>
      <c r="B220" s="182"/>
      <c r="C220" s="27" t="s">
        <v>489</v>
      </c>
      <c r="D220" s="26" t="s">
        <v>14</v>
      </c>
      <c r="E220" s="31"/>
      <c r="F220" s="31"/>
      <c r="G220" s="161">
        <v>285</v>
      </c>
      <c r="H220" s="161">
        <v>0</v>
      </c>
      <c r="I220" s="187"/>
      <c r="J220" s="39"/>
      <c r="K220" s="18"/>
      <c r="L220" s="18"/>
      <c r="M220" s="18"/>
      <c r="N220" s="18"/>
      <c r="O220" s="18"/>
    </row>
    <row r="221" spans="1:15" ht="25.5" x14ac:dyDescent="0.2">
      <c r="A221" s="191"/>
      <c r="B221" s="182"/>
      <c r="C221" s="27" t="s">
        <v>490</v>
      </c>
      <c r="D221" s="26" t="s">
        <v>22</v>
      </c>
      <c r="E221" s="31"/>
      <c r="F221" s="31"/>
      <c r="G221" s="161">
        <v>100</v>
      </c>
      <c r="H221" s="161">
        <v>100</v>
      </c>
      <c r="I221" s="187"/>
      <c r="J221" s="39"/>
      <c r="K221" s="18"/>
      <c r="L221" s="18"/>
      <c r="M221" s="18"/>
      <c r="N221" s="18"/>
      <c r="O221" s="18"/>
    </row>
    <row r="222" spans="1:15" x14ac:dyDescent="0.2">
      <c r="A222" s="191"/>
      <c r="B222" s="182"/>
      <c r="C222" s="29" t="s">
        <v>39</v>
      </c>
      <c r="D222" s="25" t="s">
        <v>17</v>
      </c>
      <c r="E222" s="25">
        <f>SUM(E223:E225)</f>
        <v>52154.387170000002</v>
      </c>
      <c r="F222" s="25">
        <f>SUM(F223:F225)</f>
        <v>51941.973330000001</v>
      </c>
      <c r="G222" s="160">
        <f>SUM(G223:G225)</f>
        <v>52154.387170000002</v>
      </c>
      <c r="H222" s="160">
        <f>SUM(H223:H225)</f>
        <v>51941.973330000001</v>
      </c>
      <c r="I222" s="187"/>
      <c r="K222" s="18"/>
      <c r="L222" s="18"/>
      <c r="M222" s="18"/>
      <c r="N222" s="18"/>
      <c r="O222" s="18"/>
    </row>
    <row r="223" spans="1:15" x14ac:dyDescent="0.2">
      <c r="A223" s="191"/>
      <c r="B223" s="182"/>
      <c r="C223" s="85" t="s">
        <v>27</v>
      </c>
      <c r="D223" s="26" t="s">
        <v>17</v>
      </c>
      <c r="E223" s="80">
        <v>1300</v>
      </c>
      <c r="F223" s="80">
        <v>1300</v>
      </c>
      <c r="G223" s="80">
        <v>1300</v>
      </c>
      <c r="H223" s="80">
        <v>1300</v>
      </c>
      <c r="I223" s="187"/>
      <c r="K223" s="18"/>
      <c r="L223" s="18"/>
      <c r="M223" s="18"/>
      <c r="N223" s="18"/>
      <c r="O223" s="18"/>
    </row>
    <row r="224" spans="1:15" ht="14.25" customHeight="1" x14ac:dyDescent="0.2">
      <c r="A224" s="191"/>
      <c r="B224" s="182"/>
      <c r="C224" s="27" t="s">
        <v>18</v>
      </c>
      <c r="D224" s="26" t="s">
        <v>17</v>
      </c>
      <c r="E224" s="25">
        <v>50854.387170000002</v>
      </c>
      <c r="F224" s="25">
        <v>50641.973330000001</v>
      </c>
      <c r="G224" s="160">
        <v>50854.387170000002</v>
      </c>
      <c r="H224" s="160">
        <v>50641.973330000001</v>
      </c>
      <c r="I224" s="187"/>
      <c r="K224" s="18"/>
      <c r="L224" s="18"/>
      <c r="M224" s="18"/>
      <c r="N224" s="18"/>
      <c r="O224" s="18"/>
    </row>
    <row r="225" spans="1:15" ht="13.5" customHeight="1" x14ac:dyDescent="0.2">
      <c r="A225" s="192"/>
      <c r="B225" s="182"/>
      <c r="C225" s="76" t="s">
        <v>54</v>
      </c>
      <c r="D225" s="26" t="s">
        <v>17</v>
      </c>
      <c r="E225" s="73">
        <v>0</v>
      </c>
      <c r="F225" s="73">
        <v>0</v>
      </c>
      <c r="G225" s="73">
        <v>0</v>
      </c>
      <c r="H225" s="73">
        <v>0</v>
      </c>
      <c r="I225" s="187"/>
      <c r="K225" s="18"/>
      <c r="L225" s="18"/>
      <c r="M225" s="18"/>
      <c r="N225" s="18"/>
      <c r="O225" s="18"/>
    </row>
    <row r="226" spans="1:15" ht="12.75" customHeight="1" x14ac:dyDescent="0.2">
      <c r="A226" s="190">
        <v>19</v>
      </c>
      <c r="B226" s="182" t="s">
        <v>321</v>
      </c>
      <c r="C226" s="196" t="s">
        <v>327</v>
      </c>
      <c r="D226" s="196"/>
      <c r="E226" s="196"/>
      <c r="F226" s="196"/>
      <c r="G226" s="196"/>
      <c r="H226" s="196"/>
      <c r="I226" s="187">
        <f>((H227/G227+H228/G228+H229/G229+G230/H230+H235/G235+H236/G236+G237/H237)/7)/(H241/G241)*100</f>
        <v>108.65908244667091</v>
      </c>
      <c r="J226" s="39"/>
      <c r="K226" s="18"/>
      <c r="L226" s="18"/>
      <c r="M226" s="18"/>
      <c r="N226" s="18"/>
      <c r="O226" s="18"/>
    </row>
    <row r="227" spans="1:15" ht="39" customHeight="1" x14ac:dyDescent="0.2">
      <c r="A227" s="191"/>
      <c r="B227" s="182"/>
      <c r="C227" s="27" t="s">
        <v>156</v>
      </c>
      <c r="D227" s="28" t="s">
        <v>157</v>
      </c>
      <c r="E227" s="31"/>
      <c r="F227" s="31"/>
      <c r="G227" s="26">
        <v>1</v>
      </c>
      <c r="H227" s="26">
        <v>1</v>
      </c>
      <c r="I227" s="187"/>
      <c r="K227" s="18"/>
      <c r="L227" s="18"/>
      <c r="M227" s="18"/>
      <c r="N227" s="18"/>
      <c r="O227" s="18"/>
    </row>
    <row r="228" spans="1:15" ht="51.75" customHeight="1" x14ac:dyDescent="0.2">
      <c r="A228" s="191"/>
      <c r="B228" s="182"/>
      <c r="C228" s="27" t="s">
        <v>158</v>
      </c>
      <c r="D228" s="28" t="s">
        <v>83</v>
      </c>
      <c r="E228" s="31"/>
      <c r="F228" s="31"/>
      <c r="G228" s="26">
        <v>14</v>
      </c>
      <c r="H228" s="26">
        <v>15</v>
      </c>
      <c r="I228" s="187"/>
      <c r="K228" s="18"/>
      <c r="L228" s="18"/>
      <c r="M228" s="18"/>
      <c r="N228" s="18"/>
      <c r="O228" s="18"/>
    </row>
    <row r="229" spans="1:15" ht="38.25" x14ac:dyDescent="0.2">
      <c r="A229" s="191"/>
      <c r="B229" s="182"/>
      <c r="C229" s="27" t="s">
        <v>159</v>
      </c>
      <c r="D229" s="28" t="s">
        <v>160</v>
      </c>
      <c r="E229" s="31"/>
      <c r="F229" s="31"/>
      <c r="G229" s="26">
        <v>297.7</v>
      </c>
      <c r="H229" s="26">
        <v>370.4</v>
      </c>
      <c r="I229" s="187"/>
      <c r="K229" s="18"/>
      <c r="L229" s="18"/>
      <c r="M229" s="18"/>
      <c r="N229" s="18"/>
      <c r="O229" s="18"/>
    </row>
    <row r="230" spans="1:15" ht="52.5" customHeight="1" x14ac:dyDescent="0.2">
      <c r="A230" s="191"/>
      <c r="B230" s="182"/>
      <c r="C230" s="27" t="s">
        <v>161</v>
      </c>
      <c r="D230" s="28" t="s">
        <v>22</v>
      </c>
      <c r="E230" s="31"/>
      <c r="F230" s="31"/>
      <c r="G230" s="26">
        <v>1.35</v>
      </c>
      <c r="H230" s="26">
        <v>1.07</v>
      </c>
      <c r="I230" s="187"/>
      <c r="K230" s="18"/>
      <c r="L230" s="18"/>
      <c r="M230" s="18"/>
      <c r="N230" s="18"/>
      <c r="O230" s="18"/>
    </row>
    <row r="231" spans="1:15" ht="15" customHeight="1" x14ac:dyDescent="0.2">
      <c r="A231" s="191"/>
      <c r="B231" s="182"/>
      <c r="C231" s="86" t="s">
        <v>63</v>
      </c>
      <c r="D231" s="28" t="s">
        <v>65</v>
      </c>
      <c r="E231" s="30">
        <f>SUM(E232:E233)</f>
        <v>93378.250929999995</v>
      </c>
      <c r="F231" s="30">
        <f>SUM(F232:F233)</f>
        <v>91980.2022</v>
      </c>
      <c r="G231" s="30">
        <f>SUM(G232:G233)</f>
        <v>93378.250929999995</v>
      </c>
      <c r="H231" s="30">
        <f>SUM(H232:H233)</f>
        <v>91980.2022</v>
      </c>
      <c r="I231" s="187"/>
      <c r="K231" s="18"/>
      <c r="L231" s="18"/>
      <c r="M231" s="18"/>
      <c r="N231" s="18"/>
      <c r="O231" s="18"/>
    </row>
    <row r="232" spans="1:15" ht="15.75" customHeight="1" x14ac:dyDescent="0.2">
      <c r="A232" s="191"/>
      <c r="B232" s="182"/>
      <c r="C232" s="87" t="s">
        <v>27</v>
      </c>
      <c r="D232" s="28" t="s">
        <v>65</v>
      </c>
      <c r="E232" s="30">
        <v>79597.93406</v>
      </c>
      <c r="F232" s="30">
        <v>78591.706810000003</v>
      </c>
      <c r="G232" s="30">
        <v>79597.93406</v>
      </c>
      <c r="H232" s="30">
        <v>78591.706810000003</v>
      </c>
      <c r="I232" s="187"/>
      <c r="K232" s="18"/>
      <c r="L232" s="18"/>
      <c r="M232" s="18"/>
      <c r="N232" s="18"/>
      <c r="O232" s="18"/>
    </row>
    <row r="233" spans="1:15" ht="15.75" customHeight="1" x14ac:dyDescent="0.2">
      <c r="A233" s="191"/>
      <c r="B233" s="182"/>
      <c r="C233" s="75" t="s">
        <v>18</v>
      </c>
      <c r="D233" s="28" t="s">
        <v>65</v>
      </c>
      <c r="E233" s="30">
        <v>13780.316870000001</v>
      </c>
      <c r="F233" s="30">
        <v>13388.49539</v>
      </c>
      <c r="G233" s="30">
        <v>13780.316870000001</v>
      </c>
      <c r="H233" s="30">
        <v>13388.49539</v>
      </c>
      <c r="I233" s="187"/>
      <c r="K233" s="18"/>
      <c r="L233" s="18"/>
      <c r="M233" s="18"/>
      <c r="N233" s="18"/>
      <c r="O233" s="18"/>
    </row>
    <row r="234" spans="1:15" ht="29.25" customHeight="1" x14ac:dyDescent="0.2">
      <c r="A234" s="191"/>
      <c r="B234" s="182"/>
      <c r="C234" s="196" t="s">
        <v>326</v>
      </c>
      <c r="D234" s="196"/>
      <c r="E234" s="196"/>
      <c r="F234" s="196"/>
      <c r="G234" s="196"/>
      <c r="H234" s="196"/>
      <c r="I234" s="187"/>
      <c r="K234" s="18"/>
      <c r="L234" s="18"/>
      <c r="M234" s="18"/>
      <c r="N234" s="18"/>
      <c r="O234" s="18"/>
    </row>
    <row r="235" spans="1:15" ht="90.75" customHeight="1" x14ac:dyDescent="0.2">
      <c r="A235" s="191"/>
      <c r="B235" s="182"/>
      <c r="C235" s="27" t="s">
        <v>341</v>
      </c>
      <c r="D235" s="26" t="s">
        <v>22</v>
      </c>
      <c r="E235" s="31"/>
      <c r="F235" s="31"/>
      <c r="G235" s="43">
        <v>100</v>
      </c>
      <c r="H235" s="43">
        <v>100</v>
      </c>
      <c r="I235" s="187"/>
      <c r="K235" s="18"/>
      <c r="L235" s="18"/>
      <c r="M235" s="18"/>
      <c r="N235" s="18"/>
      <c r="O235" s="18"/>
    </row>
    <row r="236" spans="1:15" ht="24.75" customHeight="1" x14ac:dyDescent="0.2">
      <c r="A236" s="191"/>
      <c r="B236" s="182"/>
      <c r="C236" s="27" t="s">
        <v>162</v>
      </c>
      <c r="D236" s="26" t="s">
        <v>22</v>
      </c>
      <c r="E236" s="31"/>
      <c r="F236" s="31"/>
      <c r="G236" s="43">
        <v>46</v>
      </c>
      <c r="H236" s="43">
        <v>25</v>
      </c>
      <c r="I236" s="187"/>
      <c r="K236" s="18"/>
      <c r="L236" s="18"/>
      <c r="M236" s="18"/>
      <c r="N236" s="18"/>
      <c r="O236" s="18"/>
    </row>
    <row r="237" spans="1:15" ht="25.5" customHeight="1" x14ac:dyDescent="0.2">
      <c r="A237" s="191"/>
      <c r="B237" s="182"/>
      <c r="C237" s="27" t="s">
        <v>163</v>
      </c>
      <c r="D237" s="26" t="s">
        <v>22</v>
      </c>
      <c r="E237" s="31"/>
      <c r="F237" s="31"/>
      <c r="G237" s="43">
        <v>35</v>
      </c>
      <c r="H237" s="43">
        <v>30</v>
      </c>
      <c r="I237" s="187"/>
      <c r="K237" s="18"/>
      <c r="L237" s="18"/>
      <c r="M237" s="18"/>
      <c r="N237" s="18"/>
      <c r="O237" s="18"/>
    </row>
    <row r="238" spans="1:15" x14ac:dyDescent="0.2">
      <c r="A238" s="191"/>
      <c r="B238" s="182"/>
      <c r="C238" s="53" t="s">
        <v>39</v>
      </c>
      <c r="D238" s="25" t="s">
        <v>17</v>
      </c>
      <c r="E238" s="30">
        <f>E239+E240</f>
        <v>55290.27824</v>
      </c>
      <c r="F238" s="30">
        <f>F239+F240</f>
        <v>50459.55803</v>
      </c>
      <c r="G238" s="30">
        <f>G239+G240</f>
        <v>55290.27824</v>
      </c>
      <c r="H238" s="30">
        <f>H239+H240</f>
        <v>50459.55803</v>
      </c>
      <c r="I238" s="187"/>
      <c r="K238" s="18"/>
      <c r="L238" s="18"/>
      <c r="M238" s="18"/>
      <c r="N238" s="18"/>
      <c r="O238" s="18"/>
    </row>
    <row r="239" spans="1:15" x14ac:dyDescent="0.2">
      <c r="A239" s="191"/>
      <c r="B239" s="182"/>
      <c r="C239" s="87" t="s">
        <v>27</v>
      </c>
      <c r="D239" s="26" t="s">
        <v>17</v>
      </c>
      <c r="E239" s="36">
        <v>0</v>
      </c>
      <c r="F239" s="36">
        <v>0</v>
      </c>
      <c r="G239" s="36">
        <v>0</v>
      </c>
      <c r="H239" s="36">
        <v>0</v>
      </c>
      <c r="I239" s="187"/>
      <c r="K239" s="18"/>
      <c r="L239" s="18"/>
      <c r="M239" s="18"/>
      <c r="N239" s="18"/>
      <c r="O239" s="18"/>
    </row>
    <row r="240" spans="1:15" x14ac:dyDescent="0.2">
      <c r="A240" s="191"/>
      <c r="B240" s="182"/>
      <c r="C240" s="75" t="s">
        <v>18</v>
      </c>
      <c r="D240" s="26" t="s">
        <v>17</v>
      </c>
      <c r="E240" s="30">
        <v>55290.27824</v>
      </c>
      <c r="F240" s="30">
        <v>50459.55803</v>
      </c>
      <c r="G240" s="30">
        <v>55290.27824</v>
      </c>
      <c r="H240" s="30">
        <v>50459.55803</v>
      </c>
      <c r="I240" s="187"/>
      <c r="K240" s="18"/>
      <c r="L240" s="18"/>
      <c r="M240" s="18"/>
      <c r="N240" s="18"/>
      <c r="O240" s="18"/>
    </row>
    <row r="241" spans="1:15" x14ac:dyDescent="0.2">
      <c r="A241" s="192"/>
      <c r="B241" s="182"/>
      <c r="C241" s="86" t="s">
        <v>164</v>
      </c>
      <c r="D241" s="28" t="s">
        <v>65</v>
      </c>
      <c r="E241" s="30">
        <f>E231+E238</f>
        <v>148668.52916999999</v>
      </c>
      <c r="F241" s="30">
        <f>F231+F238</f>
        <v>142439.76023000001</v>
      </c>
      <c r="G241" s="30">
        <f>G231+G238</f>
        <v>148668.52916999999</v>
      </c>
      <c r="H241" s="30">
        <f>H231+H238</f>
        <v>142439.76023000001</v>
      </c>
      <c r="I241" s="187"/>
      <c r="K241" s="18"/>
      <c r="L241" s="18"/>
      <c r="M241" s="18"/>
      <c r="N241" s="18"/>
      <c r="O241" s="18"/>
    </row>
    <row r="242" spans="1:15" ht="92.25" customHeight="1" x14ac:dyDescent="0.2">
      <c r="A242" s="188">
        <v>20</v>
      </c>
      <c r="B242" s="197" t="s">
        <v>165</v>
      </c>
      <c r="C242" s="27" t="s">
        <v>488</v>
      </c>
      <c r="D242" s="82" t="s">
        <v>83</v>
      </c>
      <c r="E242" s="176"/>
      <c r="F242" s="176"/>
      <c r="G242" s="58">
        <v>27</v>
      </c>
      <c r="H242" s="58">
        <v>23</v>
      </c>
      <c r="I242" s="187">
        <f>((H242/G242)/1)/(H243/G243)*100</f>
        <v>112.04911824442382</v>
      </c>
      <c r="J242" s="39"/>
      <c r="K242" s="18"/>
      <c r="L242" s="18"/>
      <c r="M242" s="18"/>
      <c r="N242" s="18"/>
      <c r="O242" s="18"/>
    </row>
    <row r="243" spans="1:15" x14ac:dyDescent="0.2">
      <c r="A243" s="188"/>
      <c r="B243" s="198"/>
      <c r="C243" s="174" t="s">
        <v>39</v>
      </c>
      <c r="D243" s="173" t="s">
        <v>17</v>
      </c>
      <c r="E243" s="30">
        <f>E244</f>
        <v>1486.8785700000001</v>
      </c>
      <c r="F243" s="30">
        <f>F244</f>
        <v>1130.39735</v>
      </c>
      <c r="G243" s="30">
        <f>G244</f>
        <v>1486.8785700000001</v>
      </c>
      <c r="H243" s="30">
        <f>H244</f>
        <v>1130.39735</v>
      </c>
      <c r="I243" s="187"/>
      <c r="K243" s="18"/>
      <c r="L243" s="18"/>
      <c r="M243" s="18"/>
      <c r="N243" s="18"/>
      <c r="O243" s="18"/>
    </row>
    <row r="244" spans="1:15" ht="14.25" customHeight="1" x14ac:dyDescent="0.2">
      <c r="A244" s="188"/>
      <c r="B244" s="199"/>
      <c r="C244" s="27" t="s">
        <v>18</v>
      </c>
      <c r="D244" s="175" t="s">
        <v>17</v>
      </c>
      <c r="E244" s="30">
        <v>1486.8785700000001</v>
      </c>
      <c r="F244" s="30">
        <v>1130.39735</v>
      </c>
      <c r="G244" s="30">
        <v>1486.8785700000001</v>
      </c>
      <c r="H244" s="30">
        <v>1130.39735</v>
      </c>
      <c r="I244" s="187"/>
      <c r="J244" s="57"/>
      <c r="K244" s="18"/>
      <c r="L244" s="18"/>
      <c r="M244" s="18"/>
      <c r="N244" s="18"/>
      <c r="O244" s="18"/>
    </row>
    <row r="245" spans="1:15" ht="38.25" customHeight="1" x14ac:dyDescent="0.2">
      <c r="A245" s="191">
        <v>21</v>
      </c>
      <c r="B245" s="182" t="s">
        <v>328</v>
      </c>
      <c r="C245" s="27" t="s">
        <v>167</v>
      </c>
      <c r="D245" s="26" t="s">
        <v>14</v>
      </c>
      <c r="E245" s="82"/>
      <c r="F245" s="82"/>
      <c r="G245" s="83">
        <v>0</v>
      </c>
      <c r="H245" s="83">
        <v>0</v>
      </c>
      <c r="I245" s="187">
        <f>((H247/G247+H248/G248+H249/G249)/3)/(H250/G250)*100</f>
        <v>94.871794871794876</v>
      </c>
      <c r="J245" s="88"/>
      <c r="K245" s="18"/>
      <c r="L245" s="18"/>
      <c r="M245" s="18"/>
      <c r="N245" s="18"/>
      <c r="O245" s="18"/>
    </row>
    <row r="246" spans="1:15" ht="38.25" x14ac:dyDescent="0.2">
      <c r="A246" s="191"/>
      <c r="B246" s="182"/>
      <c r="C246" s="27" t="s">
        <v>168</v>
      </c>
      <c r="D246" s="26" t="s">
        <v>14</v>
      </c>
      <c r="E246" s="82"/>
      <c r="F246" s="82"/>
      <c r="G246" s="83">
        <v>0</v>
      </c>
      <c r="H246" s="83">
        <v>0</v>
      </c>
      <c r="I246" s="187"/>
      <c r="J246" s="57"/>
      <c r="K246" s="18"/>
      <c r="L246" s="18"/>
      <c r="M246" s="18"/>
      <c r="N246" s="18"/>
      <c r="O246" s="18"/>
    </row>
    <row r="247" spans="1:15" ht="52.5" customHeight="1" x14ac:dyDescent="0.2">
      <c r="A247" s="191"/>
      <c r="B247" s="182"/>
      <c r="C247" s="27" t="s">
        <v>169</v>
      </c>
      <c r="D247" s="26" t="s">
        <v>26</v>
      </c>
      <c r="E247" s="82"/>
      <c r="F247" s="82"/>
      <c r="G247" s="83">
        <v>13</v>
      </c>
      <c r="H247" s="83">
        <v>12</v>
      </c>
      <c r="I247" s="187"/>
      <c r="J247" s="57"/>
      <c r="K247" s="18"/>
      <c r="L247" s="18"/>
      <c r="M247" s="18"/>
      <c r="N247" s="18"/>
      <c r="O247" s="18"/>
    </row>
    <row r="248" spans="1:15" ht="105" customHeight="1" x14ac:dyDescent="0.2">
      <c r="A248" s="191"/>
      <c r="B248" s="182"/>
      <c r="C248" s="27" t="s">
        <v>170</v>
      </c>
      <c r="D248" s="26" t="s">
        <v>26</v>
      </c>
      <c r="E248" s="31"/>
      <c r="F248" s="31"/>
      <c r="G248" s="83">
        <v>13</v>
      </c>
      <c r="H248" s="83">
        <v>12</v>
      </c>
      <c r="I248" s="187"/>
      <c r="K248" s="18"/>
      <c r="L248" s="18"/>
      <c r="M248" s="18"/>
      <c r="N248" s="18"/>
      <c r="O248" s="18"/>
    </row>
    <row r="249" spans="1:15" ht="69" customHeight="1" x14ac:dyDescent="0.2">
      <c r="A249" s="191"/>
      <c r="B249" s="182"/>
      <c r="C249" s="27" t="s">
        <v>171</v>
      </c>
      <c r="D249" s="26" t="s">
        <v>26</v>
      </c>
      <c r="E249" s="31"/>
      <c r="F249" s="31"/>
      <c r="G249" s="83">
        <v>100</v>
      </c>
      <c r="H249" s="83">
        <v>100</v>
      </c>
      <c r="I249" s="187"/>
      <c r="K249" s="18"/>
      <c r="L249" s="18"/>
      <c r="M249" s="18"/>
      <c r="N249" s="18"/>
      <c r="O249" s="18"/>
    </row>
    <row r="250" spans="1:15" x14ac:dyDescent="0.2">
      <c r="A250" s="191"/>
      <c r="B250" s="182"/>
      <c r="C250" s="29" t="s">
        <v>30</v>
      </c>
      <c r="D250" s="25" t="s">
        <v>17</v>
      </c>
      <c r="E250" s="30">
        <f>SUM(E251:E252)</f>
        <v>108976.45216</v>
      </c>
      <c r="F250" s="30">
        <f>SUM(F251:F252)</f>
        <v>108976.45216</v>
      </c>
      <c r="G250" s="30">
        <f>SUM(G251:G252)</f>
        <v>108976.45216</v>
      </c>
      <c r="H250" s="30">
        <f>SUM(H251:H252)</f>
        <v>108976.45216</v>
      </c>
      <c r="I250" s="187"/>
      <c r="K250" s="18"/>
      <c r="L250" s="18"/>
      <c r="M250" s="18"/>
      <c r="N250" s="18"/>
      <c r="O250" s="18"/>
    </row>
    <row r="251" spans="1:15" x14ac:dyDescent="0.2">
      <c r="A251" s="191"/>
      <c r="B251" s="182"/>
      <c r="C251" s="27" t="s">
        <v>27</v>
      </c>
      <c r="D251" s="26" t="s">
        <v>17</v>
      </c>
      <c r="E251" s="30">
        <v>6569.2530200000001</v>
      </c>
      <c r="F251" s="30">
        <v>6569.2530200000001</v>
      </c>
      <c r="G251" s="30">
        <v>6569.2530200000001</v>
      </c>
      <c r="H251" s="30">
        <v>6569.2530200000001</v>
      </c>
      <c r="I251" s="187"/>
      <c r="J251" s="57"/>
      <c r="K251" s="18"/>
      <c r="L251" s="18"/>
      <c r="M251" s="18"/>
      <c r="N251" s="18"/>
      <c r="O251" s="18"/>
    </row>
    <row r="252" spans="1:15" ht="15" x14ac:dyDescent="0.2">
      <c r="A252" s="192"/>
      <c r="B252" s="182"/>
      <c r="C252" s="27" t="s">
        <v>18</v>
      </c>
      <c r="D252" s="26" t="s">
        <v>17</v>
      </c>
      <c r="E252" s="30">
        <v>102407.19914</v>
      </c>
      <c r="F252" s="30">
        <v>102407.19914</v>
      </c>
      <c r="G252" s="30">
        <v>102407.19914</v>
      </c>
      <c r="H252" s="30">
        <v>102407.19914</v>
      </c>
      <c r="I252" s="187"/>
      <c r="J252" s="89"/>
      <c r="K252" s="18"/>
      <c r="L252" s="18"/>
      <c r="M252" s="18"/>
      <c r="N252" s="18"/>
      <c r="O252" s="18"/>
    </row>
    <row r="253" spans="1:15" ht="27.75" customHeight="1" x14ac:dyDescent="0.2">
      <c r="A253" s="190">
        <v>22</v>
      </c>
      <c r="B253" s="182" t="s">
        <v>172</v>
      </c>
      <c r="C253" s="27" t="s">
        <v>173</v>
      </c>
      <c r="D253" s="28" t="s">
        <v>174</v>
      </c>
      <c r="E253" s="65"/>
      <c r="F253" s="90"/>
      <c r="G253" s="44">
        <v>0</v>
      </c>
      <c r="H253" s="44">
        <v>0</v>
      </c>
      <c r="I253" s="187">
        <f>((H254/G254))/(H256/G256)*100</f>
        <v>101.19442002000032</v>
      </c>
      <c r="K253" s="18"/>
      <c r="L253" s="18"/>
      <c r="M253" s="18"/>
      <c r="N253" s="18"/>
      <c r="O253" s="18"/>
    </row>
    <row r="254" spans="1:15" ht="54" customHeight="1" x14ac:dyDescent="0.2">
      <c r="A254" s="191"/>
      <c r="B254" s="182"/>
      <c r="C254" s="27" t="s">
        <v>175</v>
      </c>
      <c r="D254" s="28" t="s">
        <v>174</v>
      </c>
      <c r="E254" s="65"/>
      <c r="F254" s="90"/>
      <c r="G254" s="44">
        <v>1</v>
      </c>
      <c r="H254" s="44">
        <v>1</v>
      </c>
      <c r="I254" s="187"/>
      <c r="K254" s="18"/>
      <c r="L254" s="18"/>
      <c r="M254" s="18"/>
      <c r="N254" s="18"/>
      <c r="O254" s="18"/>
    </row>
    <row r="255" spans="1:15" ht="40.5" customHeight="1" x14ac:dyDescent="0.2">
      <c r="A255" s="191"/>
      <c r="B255" s="182"/>
      <c r="C255" s="27" t="s">
        <v>176</v>
      </c>
      <c r="D255" s="28" t="s">
        <v>22</v>
      </c>
      <c r="E255" s="32"/>
      <c r="F255" s="91"/>
      <c r="G255" s="43">
        <v>0</v>
      </c>
      <c r="H255" s="43">
        <v>0</v>
      </c>
      <c r="I255" s="187"/>
      <c r="K255" s="18"/>
      <c r="L255" s="18"/>
      <c r="M255" s="18"/>
      <c r="N255" s="18"/>
      <c r="O255" s="18"/>
    </row>
    <row r="256" spans="1:15" x14ac:dyDescent="0.2">
      <c r="A256" s="191"/>
      <c r="B256" s="182"/>
      <c r="C256" s="29" t="s">
        <v>63</v>
      </c>
      <c r="D256" s="25" t="s">
        <v>17</v>
      </c>
      <c r="E256" s="30">
        <f>SUM(E257:E261)</f>
        <v>360254.15411</v>
      </c>
      <c r="F256" s="30">
        <f>SUM(F257:F261)</f>
        <v>356001.99501000001</v>
      </c>
      <c r="G256" s="30">
        <f>SUM(G257:G261)</f>
        <v>360254.15411</v>
      </c>
      <c r="H256" s="30">
        <f>SUM(H257:H261)</f>
        <v>356001.99501000001</v>
      </c>
      <c r="I256" s="187"/>
      <c r="K256" s="18"/>
      <c r="L256" s="18"/>
      <c r="M256" s="18"/>
      <c r="N256" s="18"/>
      <c r="O256" s="18"/>
    </row>
    <row r="257" spans="1:15" x14ac:dyDescent="0.2">
      <c r="A257" s="191"/>
      <c r="B257" s="182"/>
      <c r="C257" s="50" t="s">
        <v>36</v>
      </c>
      <c r="D257" s="26" t="s">
        <v>17</v>
      </c>
      <c r="E257" s="36">
        <v>0</v>
      </c>
      <c r="F257" s="36">
        <v>0</v>
      </c>
      <c r="G257" s="36">
        <v>0</v>
      </c>
      <c r="H257" s="36">
        <v>0</v>
      </c>
      <c r="I257" s="187"/>
      <c r="J257" s="57"/>
      <c r="K257" s="18"/>
      <c r="L257" s="18"/>
      <c r="M257" s="18"/>
      <c r="N257" s="18"/>
      <c r="O257" s="18"/>
    </row>
    <row r="258" spans="1:15" x14ac:dyDescent="0.2">
      <c r="A258" s="191"/>
      <c r="B258" s="182"/>
      <c r="C258" s="27" t="s">
        <v>27</v>
      </c>
      <c r="D258" s="26" t="s">
        <v>17</v>
      </c>
      <c r="E258" s="30">
        <v>336245.17700000003</v>
      </c>
      <c r="F258" s="30">
        <v>335782.60175999999</v>
      </c>
      <c r="G258" s="30">
        <v>336245.17700000003</v>
      </c>
      <c r="H258" s="30">
        <v>335782.60175999999</v>
      </c>
      <c r="I258" s="187"/>
      <c r="J258" s="57"/>
      <c r="K258" s="18"/>
      <c r="L258" s="18"/>
      <c r="M258" s="18"/>
      <c r="N258" s="18"/>
      <c r="O258" s="18"/>
    </row>
    <row r="259" spans="1:15" x14ac:dyDescent="0.2">
      <c r="A259" s="191"/>
      <c r="B259" s="182"/>
      <c r="C259" s="27" t="s">
        <v>18</v>
      </c>
      <c r="D259" s="26" t="s">
        <v>17</v>
      </c>
      <c r="E259" s="30">
        <v>24008.97711</v>
      </c>
      <c r="F259" s="30">
        <v>20219.393250000001</v>
      </c>
      <c r="G259" s="30">
        <v>24008.97711</v>
      </c>
      <c r="H259" s="30">
        <v>20219.393250000001</v>
      </c>
      <c r="I259" s="187"/>
      <c r="J259" s="57"/>
      <c r="K259" s="18"/>
      <c r="L259" s="18"/>
      <c r="M259" s="18"/>
      <c r="N259" s="18"/>
      <c r="O259" s="18"/>
    </row>
    <row r="260" spans="1:15" x14ac:dyDescent="0.2">
      <c r="A260" s="191"/>
      <c r="B260" s="182"/>
      <c r="C260" s="27" t="s">
        <v>54</v>
      </c>
      <c r="D260" s="26" t="s">
        <v>17</v>
      </c>
      <c r="E260" s="36">
        <v>0</v>
      </c>
      <c r="F260" s="36">
        <v>0</v>
      </c>
      <c r="G260" s="36">
        <v>0</v>
      </c>
      <c r="H260" s="36">
        <v>0</v>
      </c>
      <c r="I260" s="187"/>
      <c r="J260" s="57"/>
      <c r="K260" s="18"/>
      <c r="L260" s="18"/>
      <c r="M260" s="18"/>
      <c r="N260" s="18"/>
      <c r="O260" s="18"/>
    </row>
    <row r="261" spans="1:15" x14ac:dyDescent="0.2">
      <c r="A261" s="192"/>
      <c r="B261" s="182"/>
      <c r="C261" s="27" t="s">
        <v>299</v>
      </c>
      <c r="D261" s="26" t="s">
        <v>17</v>
      </c>
      <c r="E261" s="36">
        <v>0</v>
      </c>
      <c r="F261" s="36">
        <v>0</v>
      </c>
      <c r="G261" s="36">
        <v>0</v>
      </c>
      <c r="H261" s="36">
        <v>0</v>
      </c>
      <c r="I261" s="187"/>
      <c r="J261" s="57"/>
      <c r="K261" s="18"/>
      <c r="L261" s="18"/>
      <c r="M261" s="18"/>
      <c r="N261" s="18"/>
      <c r="O261" s="18"/>
    </row>
    <row r="262" spans="1:15" ht="12.75" customHeight="1" x14ac:dyDescent="0.2">
      <c r="A262" s="190">
        <v>23</v>
      </c>
      <c r="B262" s="182" t="s">
        <v>177</v>
      </c>
      <c r="C262" s="27" t="s">
        <v>349</v>
      </c>
      <c r="D262" s="26" t="s">
        <v>14</v>
      </c>
      <c r="E262" s="76"/>
      <c r="F262" s="31"/>
      <c r="G262" s="44">
        <v>101</v>
      </c>
      <c r="H262" s="44">
        <v>76</v>
      </c>
      <c r="I262" s="183">
        <f>((G262/H262+G263/H263+G264/H264+H265/G265+H266/G266+H267/G267)/6)/(H268/G268)*100</f>
        <v>173.96470488575753</v>
      </c>
      <c r="J262" s="39"/>
      <c r="K262" s="18"/>
      <c r="L262" s="18"/>
      <c r="M262" s="18"/>
      <c r="N262" s="18"/>
      <c r="O262" s="18"/>
    </row>
    <row r="263" spans="1:15" ht="25.5" customHeight="1" x14ac:dyDescent="0.2">
      <c r="A263" s="191"/>
      <c r="B263" s="182"/>
      <c r="C263" s="27" t="s">
        <v>350</v>
      </c>
      <c r="D263" s="26" t="s">
        <v>26</v>
      </c>
      <c r="E263" s="31"/>
      <c r="F263" s="31"/>
      <c r="G263" s="44">
        <v>14</v>
      </c>
      <c r="H263" s="44">
        <v>13</v>
      </c>
      <c r="I263" s="183"/>
      <c r="K263" s="18"/>
      <c r="L263" s="18"/>
      <c r="M263" s="18"/>
      <c r="N263" s="18"/>
      <c r="O263" s="18"/>
    </row>
    <row r="264" spans="1:15" ht="24.75" customHeight="1" x14ac:dyDescent="0.2">
      <c r="A264" s="191"/>
      <c r="B264" s="182"/>
      <c r="C264" s="27" t="s">
        <v>351</v>
      </c>
      <c r="D264" s="26" t="s">
        <v>26</v>
      </c>
      <c r="E264" s="31"/>
      <c r="F264" s="31"/>
      <c r="G264" s="44">
        <v>74</v>
      </c>
      <c r="H264" s="44">
        <v>57</v>
      </c>
      <c r="I264" s="183"/>
      <c r="K264" s="18"/>
      <c r="L264" s="18"/>
      <c r="M264" s="18"/>
      <c r="N264" s="18"/>
      <c r="O264" s="18"/>
    </row>
    <row r="265" spans="1:15" ht="24.75" customHeight="1" x14ac:dyDescent="0.2">
      <c r="A265" s="191"/>
      <c r="B265" s="182"/>
      <c r="C265" s="27" t="s">
        <v>352</v>
      </c>
      <c r="D265" s="28" t="s">
        <v>26</v>
      </c>
      <c r="E265" s="31"/>
      <c r="F265" s="31"/>
      <c r="G265" s="44">
        <v>22</v>
      </c>
      <c r="H265" s="44">
        <v>101</v>
      </c>
      <c r="I265" s="183"/>
      <c r="K265" s="18"/>
      <c r="L265" s="18"/>
      <c r="M265" s="18"/>
      <c r="N265" s="18"/>
      <c r="O265" s="18"/>
    </row>
    <row r="266" spans="1:15" ht="25.5" x14ac:dyDescent="0.2">
      <c r="A266" s="191"/>
      <c r="B266" s="182"/>
      <c r="C266" s="27" t="s">
        <v>473</v>
      </c>
      <c r="D266" s="28" t="s">
        <v>26</v>
      </c>
      <c r="E266" s="31"/>
      <c r="F266" s="31"/>
      <c r="G266" s="44">
        <v>7</v>
      </c>
      <c r="H266" s="44">
        <v>8</v>
      </c>
      <c r="I266" s="183"/>
      <c r="K266" s="18"/>
      <c r="L266" s="18"/>
      <c r="M266" s="18"/>
      <c r="N266" s="18"/>
      <c r="O266" s="18"/>
    </row>
    <row r="267" spans="1:15" ht="25.5" x14ac:dyDescent="0.2">
      <c r="A267" s="191"/>
      <c r="B267" s="182"/>
      <c r="C267" s="27" t="s">
        <v>474</v>
      </c>
      <c r="D267" s="28" t="s">
        <v>26</v>
      </c>
      <c r="E267" s="31"/>
      <c r="F267" s="31"/>
      <c r="G267" s="44">
        <v>1</v>
      </c>
      <c r="H267" s="44">
        <v>1</v>
      </c>
      <c r="I267" s="183"/>
      <c r="K267" s="18"/>
      <c r="L267" s="18"/>
      <c r="M267" s="18"/>
      <c r="N267" s="18"/>
      <c r="O267" s="18"/>
    </row>
    <row r="268" spans="1:15" x14ac:dyDescent="0.2">
      <c r="A268" s="191"/>
      <c r="B268" s="182"/>
      <c r="C268" s="29" t="s">
        <v>63</v>
      </c>
      <c r="D268" s="25" t="s">
        <v>17</v>
      </c>
      <c r="E268" s="34">
        <f>E269</f>
        <v>79.998999999999995</v>
      </c>
      <c r="F268" s="34">
        <f>F269</f>
        <v>79.998999999999995</v>
      </c>
      <c r="G268" s="34">
        <f>G269</f>
        <v>79.998999999999995</v>
      </c>
      <c r="H268" s="34">
        <f>H269</f>
        <v>79.998999999999995</v>
      </c>
      <c r="I268" s="183"/>
      <c r="K268" s="18"/>
      <c r="L268" s="18"/>
      <c r="M268" s="18"/>
      <c r="N268" s="18"/>
      <c r="O268" s="18"/>
    </row>
    <row r="269" spans="1:15" x14ac:dyDescent="0.2">
      <c r="A269" s="192"/>
      <c r="B269" s="182"/>
      <c r="C269" s="27" t="s">
        <v>18</v>
      </c>
      <c r="D269" s="28" t="s">
        <v>65</v>
      </c>
      <c r="E269" s="34">
        <v>79.998999999999995</v>
      </c>
      <c r="F269" s="34">
        <v>79.998999999999995</v>
      </c>
      <c r="G269" s="34">
        <v>79.998999999999995</v>
      </c>
      <c r="H269" s="34">
        <v>79.998999999999995</v>
      </c>
      <c r="I269" s="183"/>
      <c r="J269" s="57"/>
      <c r="K269" s="18"/>
      <c r="L269" s="18"/>
      <c r="M269" s="18"/>
      <c r="N269" s="18"/>
      <c r="O269" s="18"/>
    </row>
    <row r="270" spans="1:15" ht="15" customHeight="1" x14ac:dyDescent="0.2">
      <c r="A270" s="190">
        <v>24</v>
      </c>
      <c r="B270" s="182" t="s">
        <v>323</v>
      </c>
      <c r="C270" s="27" t="s">
        <v>179</v>
      </c>
      <c r="D270" s="26" t="s">
        <v>180</v>
      </c>
      <c r="E270" s="26"/>
      <c r="F270" s="26"/>
      <c r="G270" s="92">
        <v>27.5</v>
      </c>
      <c r="H270" s="92">
        <v>49.273000000000003</v>
      </c>
      <c r="I270" s="187">
        <f>((H270/G270+H271/G271+H272/G272+H273/G273+H274/G274+H275/G275+H276/G276+H277/G277+H278/G278+H279/G279+H280/G280+H281/G281+H282/G282+H283/G283+H284/G284+H285/G285+H286/G286+H287/G287+H288/G288+H289/G289+H290/G290+H291/G291+H292/G292+H293/G293)/24)/(H294/G294)*100</f>
        <v>128.76091247025312</v>
      </c>
      <c r="J270" s="39"/>
      <c r="K270" s="18"/>
      <c r="L270" s="18"/>
      <c r="M270" s="18"/>
      <c r="N270" s="18"/>
      <c r="O270" s="18"/>
    </row>
    <row r="271" spans="1:15" ht="25.5" customHeight="1" x14ac:dyDescent="0.2">
      <c r="A271" s="191"/>
      <c r="B271" s="182"/>
      <c r="C271" s="27" t="s">
        <v>181</v>
      </c>
      <c r="D271" s="26" t="s">
        <v>26</v>
      </c>
      <c r="E271" s="26"/>
      <c r="F271" s="26"/>
      <c r="G271" s="44">
        <v>70</v>
      </c>
      <c r="H271" s="44">
        <v>65</v>
      </c>
      <c r="I271" s="187"/>
      <c r="K271" s="18"/>
      <c r="L271" s="18"/>
      <c r="M271" s="18"/>
      <c r="N271" s="18"/>
      <c r="O271" s="18"/>
    </row>
    <row r="272" spans="1:15" ht="27.75" customHeight="1" x14ac:dyDescent="0.2">
      <c r="A272" s="191"/>
      <c r="B272" s="182"/>
      <c r="C272" s="27" t="s">
        <v>182</v>
      </c>
      <c r="D272" s="26" t="s">
        <v>180</v>
      </c>
      <c r="E272" s="26"/>
      <c r="F272" s="26"/>
      <c r="G272" s="92">
        <v>207</v>
      </c>
      <c r="H272" s="92">
        <v>278.399</v>
      </c>
      <c r="I272" s="187"/>
      <c r="K272" s="18"/>
      <c r="L272" s="18"/>
      <c r="M272" s="18"/>
      <c r="N272" s="18"/>
      <c r="O272" s="18"/>
    </row>
    <row r="273" spans="1:15" ht="37.5" customHeight="1" x14ac:dyDescent="0.2">
      <c r="A273" s="191"/>
      <c r="B273" s="182"/>
      <c r="C273" s="27" t="s">
        <v>183</v>
      </c>
      <c r="D273" s="26" t="s">
        <v>180</v>
      </c>
      <c r="E273" s="26"/>
      <c r="F273" s="26"/>
      <c r="G273" s="92">
        <v>122.76</v>
      </c>
      <c r="H273" s="92">
        <v>109.33</v>
      </c>
      <c r="I273" s="187"/>
      <c r="K273" s="18"/>
      <c r="L273" s="18"/>
      <c r="M273" s="18"/>
      <c r="N273" s="18"/>
      <c r="O273" s="18"/>
    </row>
    <row r="274" spans="1:15" ht="24.75" customHeight="1" x14ac:dyDescent="0.2">
      <c r="A274" s="191"/>
      <c r="B274" s="182"/>
      <c r="C274" s="27" t="s">
        <v>184</v>
      </c>
      <c r="D274" s="26" t="s">
        <v>14</v>
      </c>
      <c r="E274" s="26"/>
      <c r="F274" s="26"/>
      <c r="G274" s="44">
        <v>3500</v>
      </c>
      <c r="H274" s="44">
        <v>6262</v>
      </c>
      <c r="I274" s="187"/>
      <c r="K274" s="18"/>
      <c r="L274" s="18"/>
      <c r="M274" s="18"/>
      <c r="N274" s="18"/>
      <c r="O274" s="18"/>
    </row>
    <row r="275" spans="1:15" ht="26.25" customHeight="1" x14ac:dyDescent="0.2">
      <c r="A275" s="191"/>
      <c r="B275" s="182"/>
      <c r="C275" s="27" t="s">
        <v>185</v>
      </c>
      <c r="D275" s="26" t="s">
        <v>14</v>
      </c>
      <c r="E275" s="26"/>
      <c r="F275" s="26"/>
      <c r="G275" s="44">
        <v>27000</v>
      </c>
      <c r="H275" s="44">
        <v>54000</v>
      </c>
      <c r="I275" s="187"/>
      <c r="K275" s="18"/>
      <c r="L275" s="18"/>
      <c r="M275" s="18"/>
      <c r="N275" s="18"/>
      <c r="O275" s="18"/>
    </row>
    <row r="276" spans="1:15" ht="26.25" customHeight="1" x14ac:dyDescent="0.2">
      <c r="A276" s="191"/>
      <c r="B276" s="182"/>
      <c r="C276" s="27" t="s">
        <v>186</v>
      </c>
      <c r="D276" s="26" t="s">
        <v>180</v>
      </c>
      <c r="E276" s="26"/>
      <c r="F276" s="26"/>
      <c r="G276" s="92">
        <v>3.19</v>
      </c>
      <c r="H276" s="92">
        <v>3.14</v>
      </c>
      <c r="I276" s="187"/>
      <c r="K276" s="18"/>
      <c r="L276" s="18"/>
      <c r="M276" s="18"/>
      <c r="N276" s="18"/>
      <c r="O276" s="18"/>
    </row>
    <row r="277" spans="1:15" ht="16.5" customHeight="1" x14ac:dyDescent="0.2">
      <c r="A277" s="191"/>
      <c r="B277" s="182"/>
      <c r="C277" s="27" t="s">
        <v>187</v>
      </c>
      <c r="D277" s="26" t="s">
        <v>180</v>
      </c>
      <c r="E277" s="26"/>
      <c r="F277" s="26"/>
      <c r="G277" s="92">
        <v>0.3</v>
      </c>
      <c r="H277" s="92">
        <v>0.34</v>
      </c>
      <c r="I277" s="187"/>
      <c r="K277" s="18"/>
      <c r="L277" s="18"/>
      <c r="M277" s="18"/>
      <c r="N277" s="18"/>
      <c r="O277" s="18"/>
    </row>
    <row r="278" spans="1:15" ht="14.25" customHeight="1" x14ac:dyDescent="0.2">
      <c r="A278" s="191"/>
      <c r="B278" s="182"/>
      <c r="C278" s="27" t="s">
        <v>188</v>
      </c>
      <c r="D278" s="26" t="s">
        <v>180</v>
      </c>
      <c r="E278" s="26"/>
      <c r="F278" s="26"/>
      <c r="G278" s="92">
        <v>8.8000000000000007</v>
      </c>
      <c r="H278" s="92">
        <v>11.189</v>
      </c>
      <c r="I278" s="187"/>
      <c r="K278" s="18"/>
      <c r="L278" s="18"/>
      <c r="M278" s="18"/>
      <c r="N278" s="18"/>
      <c r="O278" s="18"/>
    </row>
    <row r="279" spans="1:15" ht="25.5" customHeight="1" x14ac:dyDescent="0.2">
      <c r="A279" s="191"/>
      <c r="B279" s="182"/>
      <c r="C279" s="27" t="s">
        <v>189</v>
      </c>
      <c r="D279" s="26" t="s">
        <v>180</v>
      </c>
      <c r="E279" s="26"/>
      <c r="F279" s="26"/>
      <c r="G279" s="92">
        <v>5</v>
      </c>
      <c r="H279" s="92">
        <v>6.9050000000000002</v>
      </c>
      <c r="I279" s="187"/>
      <c r="K279" s="18"/>
      <c r="L279" s="18"/>
      <c r="M279" s="18"/>
      <c r="N279" s="18"/>
      <c r="O279" s="18"/>
    </row>
    <row r="280" spans="1:15" ht="39" customHeight="1" x14ac:dyDescent="0.2">
      <c r="A280" s="191"/>
      <c r="B280" s="182"/>
      <c r="C280" s="27" t="s">
        <v>190</v>
      </c>
      <c r="D280" s="26" t="s">
        <v>26</v>
      </c>
      <c r="E280" s="26"/>
      <c r="F280" s="26"/>
      <c r="G280" s="44">
        <v>223</v>
      </c>
      <c r="H280" s="44">
        <v>110</v>
      </c>
      <c r="I280" s="187"/>
      <c r="J280" s="18"/>
      <c r="K280" s="18"/>
      <c r="L280" s="18"/>
      <c r="M280" s="18"/>
      <c r="N280" s="18"/>
      <c r="O280" s="18"/>
    </row>
    <row r="281" spans="1:15" ht="39.75" customHeight="1" x14ac:dyDescent="0.2">
      <c r="A281" s="191"/>
      <c r="B281" s="182"/>
      <c r="C281" s="27" t="s">
        <v>191</v>
      </c>
      <c r="D281" s="26" t="s">
        <v>26</v>
      </c>
      <c r="E281" s="26"/>
      <c r="F281" s="26"/>
      <c r="G281" s="44">
        <v>26</v>
      </c>
      <c r="H281" s="44">
        <v>26</v>
      </c>
      <c r="I281" s="187"/>
      <c r="J281" s="18"/>
      <c r="K281" s="18"/>
      <c r="L281" s="18"/>
      <c r="M281" s="18"/>
      <c r="N281" s="18"/>
      <c r="O281" s="18"/>
    </row>
    <row r="282" spans="1:15" ht="39" customHeight="1" x14ac:dyDescent="0.2">
      <c r="A282" s="191"/>
      <c r="B282" s="182"/>
      <c r="C282" s="27" t="s">
        <v>192</v>
      </c>
      <c r="D282" s="26" t="s">
        <v>22</v>
      </c>
      <c r="E282" s="26"/>
      <c r="F282" s="26"/>
      <c r="G282" s="43">
        <v>30</v>
      </c>
      <c r="H282" s="43">
        <v>33</v>
      </c>
      <c r="I282" s="187"/>
      <c r="J282" s="18"/>
      <c r="K282" s="18"/>
      <c r="L282" s="18"/>
      <c r="M282" s="18"/>
      <c r="N282" s="18"/>
      <c r="O282" s="18"/>
    </row>
    <row r="283" spans="1:15" ht="26.25" customHeight="1" x14ac:dyDescent="0.2">
      <c r="A283" s="191"/>
      <c r="B283" s="182"/>
      <c r="C283" s="27" t="s">
        <v>193</v>
      </c>
      <c r="D283" s="26" t="s">
        <v>26</v>
      </c>
      <c r="E283" s="26"/>
      <c r="F283" s="26"/>
      <c r="G283" s="44">
        <v>7</v>
      </c>
      <c r="H283" s="44">
        <v>8</v>
      </c>
      <c r="I283" s="187"/>
      <c r="J283" s="18"/>
      <c r="K283" s="18"/>
      <c r="L283" s="18"/>
      <c r="M283" s="18"/>
      <c r="N283" s="18"/>
      <c r="O283" s="18"/>
    </row>
    <row r="284" spans="1:15" ht="40.5" customHeight="1" x14ac:dyDescent="0.2">
      <c r="A284" s="191"/>
      <c r="B284" s="182"/>
      <c r="C284" s="27" t="s">
        <v>194</v>
      </c>
      <c r="D284" s="26" t="s">
        <v>26</v>
      </c>
      <c r="E284" s="26"/>
      <c r="F284" s="26"/>
      <c r="G284" s="44">
        <v>3</v>
      </c>
      <c r="H284" s="44">
        <v>6</v>
      </c>
      <c r="I284" s="187"/>
      <c r="J284" s="18"/>
      <c r="K284" s="18"/>
      <c r="L284" s="18"/>
      <c r="M284" s="18"/>
      <c r="N284" s="18"/>
      <c r="O284" s="18"/>
    </row>
    <row r="285" spans="1:15" ht="30" customHeight="1" x14ac:dyDescent="0.2">
      <c r="A285" s="191"/>
      <c r="B285" s="182"/>
      <c r="C285" s="27" t="s">
        <v>195</v>
      </c>
      <c r="D285" s="26" t="s">
        <v>26</v>
      </c>
      <c r="E285" s="26"/>
      <c r="F285" s="26"/>
      <c r="G285" s="44">
        <v>1</v>
      </c>
      <c r="H285" s="44">
        <v>1</v>
      </c>
      <c r="I285" s="187"/>
      <c r="J285" s="18"/>
      <c r="K285" s="18"/>
      <c r="L285" s="18"/>
      <c r="M285" s="18"/>
      <c r="N285" s="18"/>
      <c r="O285" s="18"/>
    </row>
    <row r="286" spans="1:15" ht="40.5" customHeight="1" x14ac:dyDescent="0.2">
      <c r="A286" s="191"/>
      <c r="B286" s="182"/>
      <c r="C286" s="27" t="s">
        <v>196</v>
      </c>
      <c r="D286" s="26" t="s">
        <v>26</v>
      </c>
      <c r="E286" s="26"/>
      <c r="F286" s="26"/>
      <c r="G286" s="44">
        <v>20</v>
      </c>
      <c r="H286" s="44">
        <v>26</v>
      </c>
      <c r="I286" s="187"/>
      <c r="J286" s="18"/>
      <c r="K286" s="18"/>
      <c r="L286" s="18"/>
      <c r="M286" s="18"/>
      <c r="N286" s="18"/>
      <c r="O286" s="18"/>
    </row>
    <row r="287" spans="1:15" ht="17.25" customHeight="1" x14ac:dyDescent="0.2">
      <c r="A287" s="191"/>
      <c r="B287" s="182"/>
      <c r="C287" s="27" t="s">
        <v>197</v>
      </c>
      <c r="D287" s="26" t="s">
        <v>26</v>
      </c>
      <c r="E287" s="26"/>
      <c r="F287" s="26"/>
      <c r="G287" s="44">
        <v>10</v>
      </c>
      <c r="H287" s="44">
        <v>10</v>
      </c>
      <c r="I287" s="187"/>
      <c r="J287" s="18"/>
      <c r="K287" s="18"/>
      <c r="L287" s="18"/>
      <c r="M287" s="18"/>
      <c r="N287" s="18"/>
      <c r="O287" s="18"/>
    </row>
    <row r="288" spans="1:15" ht="27.75" customHeight="1" x14ac:dyDescent="0.2">
      <c r="A288" s="191"/>
      <c r="B288" s="182"/>
      <c r="C288" s="27" t="s">
        <v>198</v>
      </c>
      <c r="D288" s="26" t="s">
        <v>22</v>
      </c>
      <c r="E288" s="26"/>
      <c r="F288" s="26"/>
      <c r="G288" s="43">
        <v>30</v>
      </c>
      <c r="H288" s="43">
        <v>37</v>
      </c>
      <c r="I288" s="187"/>
      <c r="J288" s="18"/>
      <c r="K288" s="18"/>
      <c r="L288" s="18"/>
      <c r="M288" s="18"/>
      <c r="N288" s="18"/>
      <c r="O288" s="18"/>
    </row>
    <row r="289" spans="1:15" ht="30" customHeight="1" x14ac:dyDescent="0.2">
      <c r="A289" s="191"/>
      <c r="B289" s="182"/>
      <c r="C289" s="27" t="s">
        <v>199</v>
      </c>
      <c r="D289" s="26" t="s">
        <v>22</v>
      </c>
      <c r="E289" s="26"/>
      <c r="F289" s="26"/>
      <c r="G289" s="43">
        <v>90</v>
      </c>
      <c r="H289" s="43">
        <v>95.3</v>
      </c>
      <c r="I289" s="187"/>
      <c r="J289" s="18"/>
      <c r="K289" s="18"/>
      <c r="L289" s="18"/>
      <c r="M289" s="18"/>
      <c r="N289" s="18"/>
      <c r="O289" s="18"/>
    </row>
    <row r="290" spans="1:15" ht="28.5" customHeight="1" x14ac:dyDescent="0.2">
      <c r="A290" s="191"/>
      <c r="B290" s="182"/>
      <c r="C290" s="27" t="s">
        <v>200</v>
      </c>
      <c r="D290" s="26" t="s">
        <v>26</v>
      </c>
      <c r="E290" s="26"/>
      <c r="F290" s="26"/>
      <c r="G290" s="44">
        <v>1</v>
      </c>
      <c r="H290" s="44">
        <v>2</v>
      </c>
      <c r="I290" s="187"/>
      <c r="J290" s="18"/>
      <c r="K290" s="18"/>
      <c r="L290" s="18"/>
      <c r="M290" s="18"/>
      <c r="N290" s="18"/>
      <c r="O290" s="18"/>
    </row>
    <row r="291" spans="1:15" ht="28.5" customHeight="1" x14ac:dyDescent="0.2">
      <c r="A291" s="191"/>
      <c r="B291" s="182"/>
      <c r="C291" s="27" t="s">
        <v>201</v>
      </c>
      <c r="D291" s="26" t="s">
        <v>26</v>
      </c>
      <c r="E291" s="26"/>
      <c r="F291" s="26"/>
      <c r="G291" s="44">
        <v>1</v>
      </c>
      <c r="H291" s="44">
        <v>1</v>
      </c>
      <c r="I291" s="187"/>
      <c r="J291" s="18"/>
      <c r="K291" s="18"/>
      <c r="L291" s="18"/>
      <c r="M291" s="18"/>
      <c r="N291" s="18"/>
      <c r="O291" s="18"/>
    </row>
    <row r="292" spans="1:15" ht="28.5" customHeight="1" x14ac:dyDescent="0.2">
      <c r="A292" s="191"/>
      <c r="B292" s="182"/>
      <c r="C292" s="27" t="s">
        <v>202</v>
      </c>
      <c r="D292" s="26" t="s">
        <v>26</v>
      </c>
      <c r="E292" s="26"/>
      <c r="F292" s="26"/>
      <c r="G292" s="44">
        <v>1</v>
      </c>
      <c r="H292" s="44">
        <v>1</v>
      </c>
      <c r="I292" s="187"/>
      <c r="J292" s="18"/>
      <c r="K292" s="18"/>
      <c r="L292" s="18"/>
      <c r="M292" s="18"/>
      <c r="N292" s="18"/>
      <c r="O292" s="18"/>
    </row>
    <row r="293" spans="1:15" ht="27.75" customHeight="1" x14ac:dyDescent="0.2">
      <c r="A293" s="191"/>
      <c r="B293" s="182"/>
      <c r="C293" s="27" t="s">
        <v>203</v>
      </c>
      <c r="D293" s="26" t="s">
        <v>26</v>
      </c>
      <c r="E293" s="26"/>
      <c r="F293" s="26"/>
      <c r="G293" s="44">
        <v>1</v>
      </c>
      <c r="H293" s="44">
        <v>1</v>
      </c>
      <c r="I293" s="187"/>
      <c r="J293" s="18"/>
      <c r="K293" s="18"/>
      <c r="L293" s="18"/>
      <c r="M293" s="18"/>
      <c r="N293" s="18"/>
      <c r="O293" s="18"/>
    </row>
    <row r="294" spans="1:15" x14ac:dyDescent="0.2">
      <c r="A294" s="191"/>
      <c r="B294" s="182"/>
      <c r="C294" s="29" t="s">
        <v>39</v>
      </c>
      <c r="D294" s="25" t="s">
        <v>17</v>
      </c>
      <c r="E294" s="30">
        <f>SUM(E295:E298)</f>
        <v>143362.63709</v>
      </c>
      <c r="F294" s="30">
        <f>SUM(F295:F298)</f>
        <v>138449.06732</v>
      </c>
      <c r="G294" s="30">
        <f>SUM(G295:G298)</f>
        <v>143362.63709</v>
      </c>
      <c r="H294" s="30">
        <f>SUM(H295:H298)</f>
        <v>138449.06732</v>
      </c>
      <c r="I294" s="187"/>
      <c r="J294" s="18"/>
      <c r="K294" s="18"/>
      <c r="L294" s="18"/>
      <c r="M294" s="18"/>
      <c r="N294" s="18"/>
      <c r="O294" s="18"/>
    </row>
    <row r="295" spans="1:15" x14ac:dyDescent="0.2">
      <c r="A295" s="191"/>
      <c r="B295" s="182"/>
      <c r="C295" s="76" t="s">
        <v>36</v>
      </c>
      <c r="D295" s="26" t="s">
        <v>17</v>
      </c>
      <c r="E295" s="34">
        <v>100</v>
      </c>
      <c r="F295" s="34">
        <v>100</v>
      </c>
      <c r="G295" s="34">
        <v>100</v>
      </c>
      <c r="H295" s="34">
        <v>100</v>
      </c>
      <c r="I295" s="187"/>
      <c r="J295" s="18"/>
      <c r="K295" s="18"/>
      <c r="L295" s="18"/>
      <c r="M295" s="18"/>
      <c r="N295" s="18"/>
      <c r="O295" s="18"/>
    </row>
    <row r="296" spans="1:15" x14ac:dyDescent="0.2">
      <c r="A296" s="191"/>
      <c r="B296" s="182"/>
      <c r="C296" s="27" t="s">
        <v>27</v>
      </c>
      <c r="D296" s="26" t="s">
        <v>17</v>
      </c>
      <c r="E296" s="34">
        <v>56.25</v>
      </c>
      <c r="F296" s="34">
        <v>56.25</v>
      </c>
      <c r="G296" s="34">
        <v>56.25</v>
      </c>
      <c r="H296" s="34">
        <v>56.25</v>
      </c>
      <c r="I296" s="187"/>
      <c r="J296" s="57"/>
      <c r="K296" s="18"/>
      <c r="L296" s="18"/>
      <c r="M296" s="18"/>
      <c r="N296" s="18"/>
      <c r="O296" s="18"/>
    </row>
    <row r="297" spans="1:15" x14ac:dyDescent="0.2">
      <c r="A297" s="191"/>
      <c r="B297" s="182"/>
      <c r="C297" s="27" t="s">
        <v>18</v>
      </c>
      <c r="D297" s="26" t="s">
        <v>17</v>
      </c>
      <c r="E297" s="30">
        <v>143206.38709</v>
      </c>
      <c r="F297" s="30">
        <v>138292.81732</v>
      </c>
      <c r="G297" s="30">
        <v>143206.38709</v>
      </c>
      <c r="H297" s="30">
        <v>138292.81732</v>
      </c>
      <c r="I297" s="187"/>
      <c r="J297" s="57"/>
      <c r="K297" s="18"/>
      <c r="L297" s="18"/>
      <c r="M297" s="18"/>
      <c r="N297" s="18"/>
      <c r="O297" s="18"/>
    </row>
    <row r="298" spans="1:15" x14ac:dyDescent="0.2">
      <c r="A298" s="191"/>
      <c r="B298" s="182"/>
      <c r="C298" s="27" t="s">
        <v>54</v>
      </c>
      <c r="D298" s="26" t="s">
        <v>17</v>
      </c>
      <c r="E298" s="36">
        <v>0</v>
      </c>
      <c r="F298" s="36">
        <v>0</v>
      </c>
      <c r="G298" s="36">
        <v>0</v>
      </c>
      <c r="H298" s="36">
        <v>0</v>
      </c>
      <c r="I298" s="187"/>
      <c r="J298" s="57"/>
      <c r="K298" s="18"/>
      <c r="L298" s="18"/>
      <c r="M298" s="18"/>
      <c r="N298" s="18"/>
      <c r="O298" s="18"/>
    </row>
    <row r="299" spans="1:15" ht="41.25" customHeight="1" x14ac:dyDescent="0.2">
      <c r="A299" s="190">
        <v>25</v>
      </c>
      <c r="B299" s="182" t="s">
        <v>204</v>
      </c>
      <c r="C299" s="45" t="s">
        <v>205</v>
      </c>
      <c r="D299" s="28" t="s">
        <v>14</v>
      </c>
      <c r="E299" s="26"/>
      <c r="F299" s="38"/>
      <c r="G299" s="44">
        <v>23000</v>
      </c>
      <c r="H299" s="44">
        <v>130122</v>
      </c>
      <c r="I299" s="187">
        <f>((H299/G299+H300/G300+H301/G301+H302/G302+H303/G303+H304/G304+H305/G305+H306/G306+H307/G307)/9)/(H308/G308)*100</f>
        <v>419.79409409942116</v>
      </c>
      <c r="J299" s="93"/>
      <c r="K299" s="18"/>
      <c r="L299" s="18"/>
      <c r="M299" s="18"/>
      <c r="N299" s="18"/>
      <c r="O299" s="18"/>
    </row>
    <row r="300" spans="1:15" ht="39" customHeight="1" x14ac:dyDescent="0.2">
      <c r="A300" s="191"/>
      <c r="B300" s="182"/>
      <c r="C300" s="45" t="s">
        <v>206</v>
      </c>
      <c r="D300" s="28" t="s">
        <v>22</v>
      </c>
      <c r="E300" s="26"/>
      <c r="F300" s="83"/>
      <c r="G300" s="43">
        <v>43</v>
      </c>
      <c r="H300" s="43">
        <v>116</v>
      </c>
      <c r="I300" s="187"/>
      <c r="K300" s="18"/>
      <c r="L300" s="18"/>
      <c r="M300" s="18"/>
      <c r="N300" s="18"/>
      <c r="O300" s="18"/>
    </row>
    <row r="301" spans="1:15" ht="42" customHeight="1" x14ac:dyDescent="0.2">
      <c r="A301" s="191"/>
      <c r="B301" s="182"/>
      <c r="C301" s="45" t="s">
        <v>207</v>
      </c>
      <c r="D301" s="28" t="s">
        <v>26</v>
      </c>
      <c r="E301" s="26"/>
      <c r="F301" s="83"/>
      <c r="G301" s="44">
        <v>5</v>
      </c>
      <c r="H301" s="44">
        <v>5</v>
      </c>
      <c r="I301" s="187"/>
      <c r="K301" s="18"/>
      <c r="L301" s="18"/>
      <c r="M301" s="18"/>
      <c r="N301" s="18"/>
      <c r="O301" s="18"/>
    </row>
    <row r="302" spans="1:15" ht="39" customHeight="1" x14ac:dyDescent="0.2">
      <c r="A302" s="191"/>
      <c r="B302" s="182"/>
      <c r="C302" s="45" t="s">
        <v>208</v>
      </c>
      <c r="D302" s="28" t="s">
        <v>83</v>
      </c>
      <c r="E302" s="26"/>
      <c r="F302" s="83"/>
      <c r="G302" s="44">
        <v>2</v>
      </c>
      <c r="H302" s="44">
        <v>2</v>
      </c>
      <c r="I302" s="187"/>
      <c r="K302" s="18"/>
      <c r="L302" s="18"/>
      <c r="M302" s="18"/>
      <c r="N302" s="18"/>
      <c r="O302" s="18"/>
    </row>
    <row r="303" spans="1:15" ht="67.5" customHeight="1" x14ac:dyDescent="0.2">
      <c r="A303" s="191"/>
      <c r="B303" s="182"/>
      <c r="C303" s="45" t="s">
        <v>209</v>
      </c>
      <c r="D303" s="28" t="s">
        <v>26</v>
      </c>
      <c r="E303" s="26"/>
      <c r="F303" s="83"/>
      <c r="G303" s="44">
        <v>30</v>
      </c>
      <c r="H303" s="44">
        <v>192</v>
      </c>
      <c r="I303" s="187"/>
      <c r="K303" s="18"/>
      <c r="L303" s="18"/>
      <c r="M303" s="18"/>
      <c r="N303" s="18"/>
      <c r="O303" s="18"/>
    </row>
    <row r="304" spans="1:15" ht="40.5" customHeight="1" x14ac:dyDescent="0.2">
      <c r="A304" s="191"/>
      <c r="B304" s="182"/>
      <c r="C304" s="45" t="s">
        <v>210</v>
      </c>
      <c r="D304" s="28" t="s">
        <v>26</v>
      </c>
      <c r="E304" s="26"/>
      <c r="F304" s="38"/>
      <c r="G304" s="44">
        <v>6</v>
      </c>
      <c r="H304" s="44">
        <v>5</v>
      </c>
      <c r="I304" s="187"/>
      <c r="K304" s="18"/>
      <c r="L304" s="18"/>
      <c r="M304" s="18"/>
      <c r="N304" s="18"/>
      <c r="O304" s="18"/>
    </row>
    <row r="305" spans="1:15" ht="39.75" customHeight="1" x14ac:dyDescent="0.2">
      <c r="A305" s="191"/>
      <c r="B305" s="182"/>
      <c r="C305" s="45" t="s">
        <v>211</v>
      </c>
      <c r="D305" s="28" t="s">
        <v>26</v>
      </c>
      <c r="E305" s="26"/>
      <c r="F305" s="38"/>
      <c r="G305" s="44">
        <v>5</v>
      </c>
      <c r="H305" s="44">
        <v>5</v>
      </c>
      <c r="I305" s="187"/>
      <c r="K305" s="18"/>
      <c r="L305" s="18"/>
      <c r="M305" s="18"/>
      <c r="N305" s="18"/>
      <c r="O305" s="18"/>
    </row>
    <row r="306" spans="1:15" ht="40.5" customHeight="1" x14ac:dyDescent="0.2">
      <c r="A306" s="191"/>
      <c r="B306" s="182"/>
      <c r="C306" s="45" t="s">
        <v>212</v>
      </c>
      <c r="D306" s="28" t="s">
        <v>26</v>
      </c>
      <c r="E306" s="26"/>
      <c r="F306" s="38"/>
      <c r="G306" s="44">
        <v>12</v>
      </c>
      <c r="H306" s="44">
        <v>140</v>
      </c>
      <c r="I306" s="187"/>
      <c r="K306" s="18"/>
      <c r="L306" s="18"/>
      <c r="M306" s="18"/>
      <c r="N306" s="18"/>
      <c r="O306" s="18"/>
    </row>
    <row r="307" spans="1:15" ht="27" customHeight="1" x14ac:dyDescent="0.2">
      <c r="A307" s="191"/>
      <c r="B307" s="182"/>
      <c r="C307" s="45" t="s">
        <v>213</v>
      </c>
      <c r="D307" s="28" t="s">
        <v>14</v>
      </c>
      <c r="E307" s="26"/>
      <c r="F307" s="38"/>
      <c r="G307" s="44">
        <v>19</v>
      </c>
      <c r="H307" s="44">
        <v>143</v>
      </c>
      <c r="I307" s="187"/>
      <c r="K307" s="18"/>
      <c r="L307" s="18"/>
      <c r="M307" s="18"/>
      <c r="N307" s="18"/>
      <c r="O307" s="18"/>
    </row>
    <row r="308" spans="1:15" ht="15.75" customHeight="1" x14ac:dyDescent="0.2">
      <c r="A308" s="191"/>
      <c r="B308" s="182"/>
      <c r="C308" s="53" t="s">
        <v>63</v>
      </c>
      <c r="D308" s="24" t="s">
        <v>17</v>
      </c>
      <c r="E308" s="30">
        <f>SUM(E309:E310)</f>
        <v>2916.69238</v>
      </c>
      <c r="F308" s="30">
        <f>SUM(F309:F310)</f>
        <v>2916.69238</v>
      </c>
      <c r="G308" s="30">
        <f>SUM(G309:G310)</f>
        <v>2916.69238</v>
      </c>
      <c r="H308" s="30">
        <f>SUM(H309:H310)</f>
        <v>2916.69238</v>
      </c>
      <c r="I308" s="187"/>
      <c r="K308" s="18"/>
      <c r="L308" s="18"/>
      <c r="M308" s="18"/>
      <c r="N308" s="18"/>
      <c r="O308" s="18"/>
    </row>
    <row r="309" spans="1:15" x14ac:dyDescent="0.2">
      <c r="A309" s="191"/>
      <c r="B309" s="182"/>
      <c r="C309" s="72" t="s">
        <v>27</v>
      </c>
      <c r="D309" s="26" t="s">
        <v>17</v>
      </c>
      <c r="E309" s="36">
        <v>0</v>
      </c>
      <c r="F309" s="36">
        <v>0</v>
      </c>
      <c r="G309" s="36">
        <v>0</v>
      </c>
      <c r="H309" s="36">
        <v>0</v>
      </c>
      <c r="I309" s="187"/>
      <c r="K309" s="18"/>
      <c r="L309" s="18"/>
      <c r="M309" s="18"/>
      <c r="N309" s="18"/>
      <c r="O309" s="18"/>
    </row>
    <row r="310" spans="1:15" x14ac:dyDescent="0.2">
      <c r="A310" s="191"/>
      <c r="B310" s="182"/>
      <c r="C310" s="45" t="s">
        <v>18</v>
      </c>
      <c r="D310" s="26" t="s">
        <v>17</v>
      </c>
      <c r="E310" s="30">
        <v>2916.69238</v>
      </c>
      <c r="F310" s="30">
        <v>2916.69238</v>
      </c>
      <c r="G310" s="30">
        <v>2916.69238</v>
      </c>
      <c r="H310" s="30">
        <v>2916.69238</v>
      </c>
      <c r="I310" s="187"/>
      <c r="K310" s="18"/>
      <c r="L310" s="18"/>
      <c r="M310" s="18"/>
      <c r="N310" s="18"/>
      <c r="O310" s="18"/>
    </row>
    <row r="311" spans="1:15" ht="35.25" customHeight="1" x14ac:dyDescent="0.2">
      <c r="A311" s="188">
        <v>26</v>
      </c>
      <c r="B311" s="182" t="s">
        <v>322</v>
      </c>
      <c r="C311" s="182"/>
      <c r="D311" s="182"/>
      <c r="E311" s="182"/>
      <c r="F311" s="182"/>
      <c r="G311" s="182"/>
      <c r="H311" s="182"/>
      <c r="I311" s="187">
        <f>((G313/H313+H319/G319+H323/G323+H324/G324+H325/G325+H326/G326+H327/G327)/7)/(H312/G312)*100</f>
        <v>133.71604091160131</v>
      </c>
      <c r="J311" s="88"/>
      <c r="K311" s="18"/>
      <c r="L311" s="18"/>
      <c r="M311" s="18"/>
      <c r="N311" s="18"/>
      <c r="O311" s="18"/>
    </row>
    <row r="312" spans="1:15" ht="20.25" customHeight="1" x14ac:dyDescent="0.2">
      <c r="A312" s="188"/>
      <c r="B312" s="182" t="s">
        <v>214</v>
      </c>
      <c r="C312" s="182"/>
      <c r="D312" s="182"/>
      <c r="E312" s="182"/>
      <c r="F312" s="182"/>
      <c r="G312" s="94">
        <f>G316+G320+G328</f>
        <v>128962.94435999999</v>
      </c>
      <c r="H312" s="94">
        <f>H316+H320+H328</f>
        <v>128869.39881</v>
      </c>
      <c r="I312" s="187"/>
      <c r="K312" s="18"/>
      <c r="L312" s="18"/>
      <c r="M312" s="18"/>
      <c r="N312" s="18"/>
      <c r="O312" s="18"/>
    </row>
    <row r="313" spans="1:15" ht="91.5" customHeight="1" x14ac:dyDescent="0.2">
      <c r="A313" s="188"/>
      <c r="B313" s="182" t="s">
        <v>215</v>
      </c>
      <c r="C313" s="45" t="s">
        <v>335</v>
      </c>
      <c r="D313" s="28" t="s">
        <v>22</v>
      </c>
      <c r="E313" s="28"/>
      <c r="F313" s="28"/>
      <c r="G313" s="43">
        <v>50</v>
      </c>
      <c r="H313" s="43">
        <v>15</v>
      </c>
      <c r="I313" s="187">
        <f>(G313/H313)/1/(H316/G316)*100</f>
        <v>335.53043661392957</v>
      </c>
      <c r="J313" s="23"/>
      <c r="K313" s="18"/>
      <c r="L313" s="18"/>
      <c r="M313" s="18"/>
      <c r="N313" s="18"/>
      <c r="O313" s="18"/>
    </row>
    <row r="314" spans="1:15" ht="78.75" customHeight="1" x14ac:dyDescent="0.2">
      <c r="A314" s="188"/>
      <c r="B314" s="182"/>
      <c r="C314" s="27" t="s">
        <v>338</v>
      </c>
      <c r="D314" s="28" t="s">
        <v>22</v>
      </c>
      <c r="E314" s="28"/>
      <c r="F314" s="28"/>
      <c r="G314" s="43">
        <v>5</v>
      </c>
      <c r="H314" s="43">
        <v>0</v>
      </c>
      <c r="I314" s="187"/>
      <c r="J314" s="95"/>
      <c r="K314" s="18"/>
      <c r="L314" s="18"/>
      <c r="M314" s="18"/>
      <c r="N314" s="18"/>
      <c r="O314" s="18"/>
    </row>
    <row r="315" spans="1:15" ht="51" x14ac:dyDescent="0.2">
      <c r="A315" s="188"/>
      <c r="B315" s="182"/>
      <c r="C315" s="27" t="s">
        <v>334</v>
      </c>
      <c r="D315" s="28" t="s">
        <v>65</v>
      </c>
      <c r="E315" s="28"/>
      <c r="F315" s="28"/>
      <c r="G315" s="43">
        <v>0</v>
      </c>
      <c r="H315" s="43">
        <v>0</v>
      </c>
      <c r="I315" s="187"/>
      <c r="K315" s="18"/>
      <c r="L315" s="18"/>
      <c r="M315" s="18"/>
      <c r="N315" s="18"/>
      <c r="O315" s="18"/>
    </row>
    <row r="316" spans="1:15" x14ac:dyDescent="0.2">
      <c r="A316" s="188"/>
      <c r="B316" s="182"/>
      <c r="C316" s="29" t="s">
        <v>216</v>
      </c>
      <c r="D316" s="24" t="s">
        <v>217</v>
      </c>
      <c r="E316" s="30">
        <f>E317</f>
        <v>5683.8917700000002</v>
      </c>
      <c r="F316" s="30">
        <f>F317</f>
        <v>5646.6728000000003</v>
      </c>
      <c r="G316" s="30">
        <f>G317</f>
        <v>5683.8917700000002</v>
      </c>
      <c r="H316" s="30">
        <f>H317</f>
        <v>5646.6728000000003</v>
      </c>
      <c r="I316" s="187"/>
      <c r="K316" s="18"/>
      <c r="L316" s="18"/>
      <c r="M316" s="18"/>
      <c r="N316" s="18"/>
      <c r="O316" s="18"/>
    </row>
    <row r="317" spans="1:15" x14ac:dyDescent="0.2">
      <c r="A317" s="188"/>
      <c r="B317" s="182"/>
      <c r="C317" s="76" t="s">
        <v>18</v>
      </c>
      <c r="D317" s="28" t="s">
        <v>17</v>
      </c>
      <c r="E317" s="30">
        <v>5683.8917700000002</v>
      </c>
      <c r="F317" s="30">
        <v>5646.6728000000003</v>
      </c>
      <c r="G317" s="30">
        <v>5683.8917700000002</v>
      </c>
      <c r="H317" s="30">
        <v>5646.6728000000003</v>
      </c>
      <c r="I317" s="187"/>
      <c r="K317" s="18"/>
      <c r="L317" s="18"/>
      <c r="M317" s="18"/>
      <c r="N317" s="18"/>
      <c r="O317" s="18"/>
    </row>
    <row r="318" spans="1:15" ht="40.5" customHeight="1" x14ac:dyDescent="0.2">
      <c r="A318" s="188"/>
      <c r="B318" s="182" t="s">
        <v>218</v>
      </c>
      <c r="C318" s="45" t="s">
        <v>336</v>
      </c>
      <c r="D318" s="28" t="s">
        <v>22</v>
      </c>
      <c r="E318" s="44"/>
      <c r="F318" s="44"/>
      <c r="G318" s="43">
        <v>10</v>
      </c>
      <c r="H318" s="43">
        <v>0</v>
      </c>
      <c r="I318" s="187">
        <f>(H319/G319/(H320/G320)*100)</f>
        <v>100</v>
      </c>
      <c r="J318" s="96"/>
      <c r="K318" s="18"/>
      <c r="L318" s="18"/>
      <c r="M318" s="18"/>
      <c r="N318" s="18"/>
      <c r="O318" s="18"/>
    </row>
    <row r="319" spans="1:15" ht="90" customHeight="1" x14ac:dyDescent="0.2">
      <c r="A319" s="188"/>
      <c r="B319" s="195"/>
      <c r="C319" s="27" t="s">
        <v>337</v>
      </c>
      <c r="D319" s="28" t="s">
        <v>22</v>
      </c>
      <c r="E319" s="44"/>
      <c r="F319" s="97"/>
      <c r="G319" s="43">
        <v>100</v>
      </c>
      <c r="H319" s="43">
        <v>100</v>
      </c>
      <c r="I319" s="187"/>
      <c r="K319" s="18"/>
      <c r="L319" s="18"/>
      <c r="M319" s="18"/>
      <c r="N319" s="18"/>
      <c r="O319" s="18"/>
    </row>
    <row r="320" spans="1:15" x14ac:dyDescent="0.2">
      <c r="A320" s="188"/>
      <c r="B320" s="195"/>
      <c r="C320" s="29" t="s">
        <v>216</v>
      </c>
      <c r="D320" s="24" t="s">
        <v>217</v>
      </c>
      <c r="E320" s="30">
        <f>SUM(E321:E322)</f>
        <v>103656.45636</v>
      </c>
      <c r="F320" s="30">
        <f>SUM(F321:F322)</f>
        <v>103656.45636</v>
      </c>
      <c r="G320" s="30">
        <f>SUM(G321:G322)</f>
        <v>103656.45636</v>
      </c>
      <c r="H320" s="30">
        <f>SUM(H321:H322)</f>
        <v>103656.45636</v>
      </c>
      <c r="I320" s="187"/>
      <c r="K320" s="18"/>
      <c r="L320" s="18"/>
      <c r="M320" s="18"/>
      <c r="N320" s="18"/>
      <c r="O320" s="18"/>
    </row>
    <row r="321" spans="1:15" x14ac:dyDescent="0.2">
      <c r="A321" s="188"/>
      <c r="B321" s="195"/>
      <c r="C321" s="27" t="s">
        <v>27</v>
      </c>
      <c r="D321" s="28" t="s">
        <v>17</v>
      </c>
      <c r="E321" s="34">
        <v>1209</v>
      </c>
      <c r="F321" s="34">
        <v>1209</v>
      </c>
      <c r="G321" s="34">
        <v>1209</v>
      </c>
      <c r="H321" s="34">
        <v>1209</v>
      </c>
      <c r="I321" s="187"/>
      <c r="K321" s="18"/>
      <c r="L321" s="18"/>
      <c r="M321" s="18"/>
      <c r="N321" s="18"/>
      <c r="O321" s="18"/>
    </row>
    <row r="322" spans="1:15" ht="12.75" customHeight="1" x14ac:dyDescent="0.2">
      <c r="A322" s="188"/>
      <c r="B322" s="195"/>
      <c r="C322" s="76" t="s">
        <v>18</v>
      </c>
      <c r="D322" s="28" t="s">
        <v>17</v>
      </c>
      <c r="E322" s="30">
        <v>102447.45636</v>
      </c>
      <c r="F322" s="30">
        <v>102447.45636</v>
      </c>
      <c r="G322" s="30">
        <v>102447.45636</v>
      </c>
      <c r="H322" s="30">
        <v>102447.45636</v>
      </c>
      <c r="I322" s="187"/>
      <c r="K322" s="18"/>
      <c r="L322" s="18"/>
      <c r="M322" s="18"/>
      <c r="N322" s="18"/>
      <c r="O322" s="18"/>
    </row>
    <row r="323" spans="1:15" ht="52.5" customHeight="1" x14ac:dyDescent="0.25">
      <c r="A323" s="188"/>
      <c r="B323" s="182" t="s">
        <v>219</v>
      </c>
      <c r="C323" s="27" t="s">
        <v>340</v>
      </c>
      <c r="D323" s="28" t="s">
        <v>220</v>
      </c>
      <c r="E323" s="72"/>
      <c r="F323" s="28"/>
      <c r="G323" s="26">
        <v>1</v>
      </c>
      <c r="H323" s="26">
        <v>1</v>
      </c>
      <c r="I323" s="187">
        <f>((H323/G323+H324/G324+H325/G325+H326/G326+H327/G327)/5)/(H328/G328)*100</f>
        <v>100.68902743001908</v>
      </c>
      <c r="J323" s="98"/>
      <c r="K323" s="18"/>
      <c r="L323" s="18"/>
      <c r="M323" s="18"/>
      <c r="N323" s="18"/>
      <c r="O323" s="18"/>
    </row>
    <row r="324" spans="1:15" ht="28.5" customHeight="1" x14ac:dyDescent="0.25">
      <c r="A324" s="188"/>
      <c r="B324" s="182"/>
      <c r="C324" s="27" t="s">
        <v>331</v>
      </c>
      <c r="D324" s="28" t="s">
        <v>22</v>
      </c>
      <c r="E324" s="28"/>
      <c r="F324" s="28"/>
      <c r="G324" s="43">
        <v>100</v>
      </c>
      <c r="H324" s="43">
        <v>102</v>
      </c>
      <c r="I324" s="187"/>
      <c r="J324" s="98"/>
      <c r="K324" s="18"/>
      <c r="L324" s="18"/>
      <c r="M324" s="18"/>
      <c r="N324" s="18"/>
      <c r="O324" s="18"/>
    </row>
    <row r="325" spans="1:15" ht="42" customHeight="1" x14ac:dyDescent="0.25">
      <c r="A325" s="188"/>
      <c r="B325" s="182"/>
      <c r="C325" s="27" t="s">
        <v>339</v>
      </c>
      <c r="D325" s="28" t="s">
        <v>22</v>
      </c>
      <c r="E325" s="28"/>
      <c r="F325" s="28"/>
      <c r="G325" s="43">
        <v>100</v>
      </c>
      <c r="H325" s="43">
        <v>98</v>
      </c>
      <c r="I325" s="187"/>
      <c r="J325" s="98"/>
      <c r="K325" s="18"/>
      <c r="L325" s="18"/>
      <c r="M325" s="18"/>
      <c r="N325" s="18"/>
      <c r="O325" s="18"/>
    </row>
    <row r="326" spans="1:15" ht="69.75" customHeight="1" x14ac:dyDescent="0.25">
      <c r="A326" s="188"/>
      <c r="B326" s="182"/>
      <c r="C326" s="27" t="s">
        <v>332</v>
      </c>
      <c r="D326" s="28" t="s">
        <v>22</v>
      </c>
      <c r="E326" s="28"/>
      <c r="F326" s="28"/>
      <c r="G326" s="43">
        <v>100</v>
      </c>
      <c r="H326" s="43">
        <v>100</v>
      </c>
      <c r="I326" s="187"/>
      <c r="J326" s="98"/>
      <c r="K326" s="18"/>
      <c r="L326" s="18"/>
      <c r="M326" s="18"/>
      <c r="N326" s="18"/>
      <c r="O326" s="18"/>
    </row>
    <row r="327" spans="1:15" ht="39.75" customHeight="1" x14ac:dyDescent="0.2">
      <c r="A327" s="188"/>
      <c r="B327" s="182"/>
      <c r="C327" s="27" t="s">
        <v>333</v>
      </c>
      <c r="D327" s="28" t="s">
        <v>22</v>
      </c>
      <c r="E327" s="28"/>
      <c r="F327" s="28"/>
      <c r="G327" s="43">
        <v>100</v>
      </c>
      <c r="H327" s="43">
        <v>102</v>
      </c>
      <c r="I327" s="187"/>
      <c r="K327" s="18"/>
      <c r="L327" s="18"/>
      <c r="M327" s="18"/>
      <c r="N327" s="18"/>
      <c r="O327" s="18"/>
    </row>
    <row r="328" spans="1:15" x14ac:dyDescent="0.2">
      <c r="A328" s="188"/>
      <c r="B328" s="182"/>
      <c r="C328" s="29" t="s">
        <v>216</v>
      </c>
      <c r="D328" s="24" t="s">
        <v>17</v>
      </c>
      <c r="E328" s="30">
        <f>SUM(E329:E331)</f>
        <v>19622.596229999999</v>
      </c>
      <c r="F328" s="30">
        <f>SUM(F329:F331)</f>
        <v>19566.269649999998</v>
      </c>
      <c r="G328" s="30">
        <f>SUM(G329:G331)</f>
        <v>19622.596229999999</v>
      </c>
      <c r="H328" s="30">
        <f>SUM(H329:H331)</f>
        <v>19566.269649999998</v>
      </c>
      <c r="I328" s="187"/>
      <c r="K328" s="18"/>
      <c r="L328" s="18"/>
      <c r="M328" s="18"/>
      <c r="N328" s="18"/>
      <c r="O328" s="18"/>
    </row>
    <row r="329" spans="1:15" ht="15" customHeight="1" x14ac:dyDescent="0.2">
      <c r="A329" s="188"/>
      <c r="B329" s="182"/>
      <c r="C329" s="72" t="s">
        <v>36</v>
      </c>
      <c r="D329" s="26" t="s">
        <v>17</v>
      </c>
      <c r="E329" s="36">
        <v>0</v>
      </c>
      <c r="F329" s="36">
        <v>0</v>
      </c>
      <c r="G329" s="36">
        <v>0</v>
      </c>
      <c r="H329" s="36">
        <v>0</v>
      </c>
      <c r="I329" s="187"/>
      <c r="K329" s="18"/>
      <c r="L329" s="18"/>
      <c r="M329" s="18"/>
      <c r="N329" s="18"/>
      <c r="O329" s="18"/>
    </row>
    <row r="330" spans="1:15" x14ac:dyDescent="0.2">
      <c r="A330" s="188"/>
      <c r="B330" s="182"/>
      <c r="C330" s="72" t="s">
        <v>27</v>
      </c>
      <c r="D330" s="26" t="s">
        <v>17</v>
      </c>
      <c r="E330" s="36">
        <v>0</v>
      </c>
      <c r="F330" s="36">
        <v>0</v>
      </c>
      <c r="G330" s="36">
        <v>0</v>
      </c>
      <c r="H330" s="36">
        <v>0</v>
      </c>
      <c r="I330" s="187"/>
      <c r="K330" s="18"/>
      <c r="L330" s="18"/>
      <c r="M330" s="18"/>
      <c r="N330" s="18"/>
      <c r="O330" s="18"/>
    </row>
    <row r="331" spans="1:15" x14ac:dyDescent="0.2">
      <c r="A331" s="188"/>
      <c r="B331" s="182"/>
      <c r="C331" s="45" t="s">
        <v>18</v>
      </c>
      <c r="D331" s="26" t="s">
        <v>17</v>
      </c>
      <c r="E331" s="30">
        <v>19622.596229999999</v>
      </c>
      <c r="F331" s="30">
        <v>19566.269649999998</v>
      </c>
      <c r="G331" s="30">
        <v>19622.596229999999</v>
      </c>
      <c r="H331" s="30">
        <v>19566.269649999998</v>
      </c>
      <c r="I331" s="187"/>
      <c r="K331" s="18"/>
      <c r="L331" s="18"/>
      <c r="M331" s="18"/>
      <c r="N331" s="18"/>
      <c r="O331" s="18"/>
    </row>
    <row r="332" spans="1:15" ht="37.5" customHeight="1" x14ac:dyDescent="0.2">
      <c r="A332" s="190">
        <v>27</v>
      </c>
      <c r="B332" s="182" t="s">
        <v>221</v>
      </c>
      <c r="C332" s="45" t="s">
        <v>222</v>
      </c>
      <c r="D332" s="26" t="s">
        <v>58</v>
      </c>
      <c r="E332" s="26"/>
      <c r="F332" s="26"/>
      <c r="G332" s="26">
        <v>2.1</v>
      </c>
      <c r="H332" s="26">
        <v>2.1</v>
      </c>
      <c r="I332" s="183">
        <f>((H332/G332+H333/G333+H334/G334+H335/G335+H336/G336+H337/G337+H338/G338)/7)/(H339/G339)*100</f>
        <v>100.0498948139833</v>
      </c>
      <c r="K332" s="18"/>
      <c r="L332" s="18"/>
      <c r="M332" s="18"/>
      <c r="N332" s="18"/>
      <c r="O332" s="18"/>
    </row>
    <row r="333" spans="1:15" ht="24" customHeight="1" x14ac:dyDescent="0.2">
      <c r="A333" s="191"/>
      <c r="B333" s="182"/>
      <c r="C333" s="45" t="s">
        <v>223</v>
      </c>
      <c r="D333" s="26" t="s">
        <v>58</v>
      </c>
      <c r="E333" s="44"/>
      <c r="F333" s="26"/>
      <c r="G333" s="26">
        <v>471</v>
      </c>
      <c r="H333" s="26">
        <v>471</v>
      </c>
      <c r="I333" s="183"/>
      <c r="K333" s="18"/>
      <c r="L333" s="18"/>
      <c r="M333" s="18"/>
      <c r="N333" s="18"/>
      <c r="O333" s="18"/>
    </row>
    <row r="334" spans="1:15" ht="36.75" customHeight="1" x14ac:dyDescent="0.2">
      <c r="A334" s="191"/>
      <c r="B334" s="182"/>
      <c r="C334" s="45" t="s">
        <v>224</v>
      </c>
      <c r="D334" s="26" t="s">
        <v>58</v>
      </c>
      <c r="E334" s="26"/>
      <c r="F334" s="26"/>
      <c r="G334" s="26">
        <v>220.2</v>
      </c>
      <c r="H334" s="26">
        <v>220.2</v>
      </c>
      <c r="I334" s="183"/>
      <c r="K334" s="18"/>
      <c r="L334" s="18"/>
      <c r="M334" s="18"/>
      <c r="N334" s="18"/>
      <c r="O334" s="18"/>
    </row>
    <row r="335" spans="1:15" x14ac:dyDescent="0.2">
      <c r="A335" s="191"/>
      <c r="B335" s="182"/>
      <c r="C335" s="45" t="s">
        <v>225</v>
      </c>
      <c r="D335" s="26" t="s">
        <v>83</v>
      </c>
      <c r="E335" s="26"/>
      <c r="F335" s="26"/>
      <c r="G335" s="26">
        <v>79</v>
      </c>
      <c r="H335" s="26">
        <v>79</v>
      </c>
      <c r="I335" s="183"/>
      <c r="K335" s="18"/>
      <c r="L335" s="18"/>
      <c r="M335" s="18"/>
      <c r="N335" s="18"/>
      <c r="O335" s="18"/>
    </row>
    <row r="336" spans="1:15" ht="38.25" x14ac:dyDescent="0.2">
      <c r="A336" s="191"/>
      <c r="B336" s="182"/>
      <c r="C336" s="45" t="s">
        <v>226</v>
      </c>
      <c r="D336" s="26" t="s">
        <v>22</v>
      </c>
      <c r="E336" s="26"/>
      <c r="F336" s="26"/>
      <c r="G336" s="26">
        <v>0.75</v>
      </c>
      <c r="H336" s="26">
        <v>0.75</v>
      </c>
      <c r="I336" s="183"/>
      <c r="K336" s="18"/>
      <c r="L336" s="18"/>
      <c r="M336" s="18"/>
      <c r="N336" s="18"/>
      <c r="O336" s="18"/>
    </row>
    <row r="337" spans="1:15" x14ac:dyDescent="0.2">
      <c r="A337" s="191"/>
      <c r="B337" s="182"/>
      <c r="C337" s="45" t="s">
        <v>227</v>
      </c>
      <c r="D337" s="26" t="s">
        <v>22</v>
      </c>
      <c r="E337" s="26"/>
      <c r="F337" s="26"/>
      <c r="G337" s="43">
        <v>90</v>
      </c>
      <c r="H337" s="43">
        <v>90</v>
      </c>
      <c r="I337" s="183"/>
      <c r="K337" s="18"/>
      <c r="L337" s="18"/>
      <c r="M337" s="18"/>
      <c r="N337" s="18"/>
      <c r="O337" s="18"/>
    </row>
    <row r="338" spans="1:15" x14ac:dyDescent="0.2">
      <c r="A338" s="191"/>
      <c r="B338" s="182"/>
      <c r="C338" s="45" t="s">
        <v>228</v>
      </c>
      <c r="D338" s="26" t="s">
        <v>229</v>
      </c>
      <c r="E338" s="26"/>
      <c r="F338" s="26"/>
      <c r="G338" s="26">
        <v>39.110999999999997</v>
      </c>
      <c r="H338" s="26">
        <v>39.110999999999997</v>
      </c>
      <c r="I338" s="183"/>
      <c r="K338" s="18"/>
      <c r="L338" s="18"/>
      <c r="M338" s="18"/>
      <c r="N338" s="18"/>
      <c r="O338" s="18"/>
    </row>
    <row r="339" spans="1:15" x14ac:dyDescent="0.2">
      <c r="A339" s="191"/>
      <c r="B339" s="182"/>
      <c r="C339" s="53" t="s">
        <v>30</v>
      </c>
      <c r="D339" s="25" t="s">
        <v>17</v>
      </c>
      <c r="E339" s="30">
        <f>SUM(E340:E341)</f>
        <v>74445.219599999997</v>
      </c>
      <c r="F339" s="30">
        <f>SUM(F340:F341)</f>
        <v>74408.093819999995</v>
      </c>
      <c r="G339" s="30">
        <f>G341+G340</f>
        <v>74445.219599999997</v>
      </c>
      <c r="H339" s="30">
        <f>SUM(H340:H341)</f>
        <v>74408.093819999995</v>
      </c>
      <c r="I339" s="183"/>
      <c r="K339" s="18"/>
      <c r="L339" s="18"/>
      <c r="M339" s="18"/>
      <c r="N339" s="18"/>
      <c r="O339" s="18"/>
    </row>
    <row r="340" spans="1:15" x14ac:dyDescent="0.2">
      <c r="A340" s="193"/>
      <c r="B340" s="182"/>
      <c r="C340" s="45" t="s">
        <v>27</v>
      </c>
      <c r="D340" s="26" t="s">
        <v>17</v>
      </c>
      <c r="E340" s="36">
        <v>0</v>
      </c>
      <c r="F340" s="36">
        <v>0</v>
      </c>
      <c r="G340" s="36">
        <v>0</v>
      </c>
      <c r="H340" s="36">
        <v>0</v>
      </c>
      <c r="I340" s="183"/>
      <c r="J340" s="57"/>
      <c r="K340" s="18"/>
      <c r="L340" s="18"/>
      <c r="M340" s="18"/>
      <c r="N340" s="18"/>
      <c r="O340" s="18"/>
    </row>
    <row r="341" spans="1:15" x14ac:dyDescent="0.2">
      <c r="A341" s="194"/>
      <c r="B341" s="182"/>
      <c r="C341" s="45" t="s">
        <v>18</v>
      </c>
      <c r="D341" s="26" t="s">
        <v>17</v>
      </c>
      <c r="E341" s="30">
        <v>74445.219599999997</v>
      </c>
      <c r="F341" s="30">
        <v>74408.093819999995</v>
      </c>
      <c r="G341" s="30">
        <v>74445.219599999997</v>
      </c>
      <c r="H341" s="30">
        <v>74408.093819999995</v>
      </c>
      <c r="I341" s="183"/>
      <c r="J341" s="57"/>
      <c r="K341" s="18"/>
      <c r="L341" s="18"/>
      <c r="M341" s="18"/>
      <c r="N341" s="18"/>
      <c r="O341" s="18"/>
    </row>
    <row r="342" spans="1:15" ht="64.5" customHeight="1" x14ac:dyDescent="0.2">
      <c r="A342" s="190">
        <v>28</v>
      </c>
      <c r="B342" s="182" t="s">
        <v>387</v>
      </c>
      <c r="C342" s="45" t="s">
        <v>388</v>
      </c>
      <c r="D342" s="28" t="s">
        <v>22</v>
      </c>
      <c r="E342" s="44"/>
      <c r="F342" s="44"/>
      <c r="G342" s="43">
        <v>81.5</v>
      </c>
      <c r="H342" s="43">
        <v>82.7</v>
      </c>
      <c r="I342" s="183">
        <f>((H342/G342+H343/G343+H344/G344+H345/G345+H346/G346+H347/G347+H348/G348)/7)/(H350/G350)*100</f>
        <v>133.17774891734607</v>
      </c>
      <c r="J342" s="39"/>
      <c r="K342" s="18"/>
      <c r="L342" s="18"/>
      <c r="M342" s="18"/>
      <c r="N342" s="18"/>
      <c r="O342" s="18"/>
    </row>
    <row r="343" spans="1:15" ht="88.5" customHeight="1" x14ac:dyDescent="0.2">
      <c r="A343" s="191"/>
      <c r="B343" s="182"/>
      <c r="C343" s="45" t="s">
        <v>389</v>
      </c>
      <c r="D343" s="28" t="s">
        <v>22</v>
      </c>
      <c r="E343" s="26"/>
      <c r="F343" s="26"/>
      <c r="G343" s="46">
        <v>82.45</v>
      </c>
      <c r="H343" s="46">
        <v>80.95</v>
      </c>
      <c r="I343" s="183"/>
      <c r="K343" s="18"/>
      <c r="L343" s="18"/>
      <c r="M343" s="18"/>
      <c r="N343" s="18"/>
      <c r="O343" s="18"/>
    </row>
    <row r="344" spans="1:15" ht="50.25" customHeight="1" x14ac:dyDescent="0.2">
      <c r="A344" s="191"/>
      <c r="B344" s="182"/>
      <c r="C344" s="45" t="s">
        <v>390</v>
      </c>
      <c r="D344" s="28" t="s">
        <v>22</v>
      </c>
      <c r="E344" s="26"/>
      <c r="F344" s="26"/>
      <c r="G344" s="26">
        <v>0.10199999999999999</v>
      </c>
      <c r="H344" s="26">
        <v>0.14199999999999999</v>
      </c>
      <c r="I344" s="183"/>
      <c r="K344" s="18"/>
      <c r="L344" s="18"/>
      <c r="M344" s="18"/>
      <c r="N344" s="18"/>
      <c r="O344" s="18"/>
    </row>
    <row r="345" spans="1:15" ht="75" customHeight="1" x14ac:dyDescent="0.2">
      <c r="A345" s="191"/>
      <c r="B345" s="182"/>
      <c r="C345" s="45" t="s">
        <v>385</v>
      </c>
      <c r="D345" s="28" t="s">
        <v>22</v>
      </c>
      <c r="E345" s="26"/>
      <c r="F345" s="26"/>
      <c r="G345" s="26">
        <v>2.29E-2</v>
      </c>
      <c r="H345" s="26">
        <v>2.2800000000000001E-2</v>
      </c>
      <c r="I345" s="183"/>
      <c r="K345" s="18"/>
      <c r="L345" s="18"/>
      <c r="M345" s="18"/>
      <c r="N345" s="18"/>
      <c r="O345" s="18"/>
    </row>
    <row r="346" spans="1:15" ht="36" customHeight="1" x14ac:dyDescent="0.2">
      <c r="A346" s="191"/>
      <c r="B346" s="182"/>
      <c r="C346" s="45" t="s">
        <v>386</v>
      </c>
      <c r="D346" s="28" t="s">
        <v>22</v>
      </c>
      <c r="E346" s="26"/>
      <c r="F346" s="26"/>
      <c r="G346" s="43">
        <v>100</v>
      </c>
      <c r="H346" s="43">
        <v>100</v>
      </c>
      <c r="I346" s="183"/>
      <c r="K346" s="18"/>
      <c r="L346" s="18"/>
      <c r="M346" s="18"/>
      <c r="N346" s="18"/>
      <c r="O346" s="18"/>
    </row>
    <row r="347" spans="1:15" ht="90" customHeight="1" x14ac:dyDescent="0.2">
      <c r="A347" s="191"/>
      <c r="B347" s="182"/>
      <c r="C347" s="45" t="s">
        <v>391</v>
      </c>
      <c r="D347" s="28" t="s">
        <v>22</v>
      </c>
      <c r="E347" s="26"/>
      <c r="F347" s="26"/>
      <c r="G347" s="43">
        <v>37</v>
      </c>
      <c r="H347" s="43">
        <v>59</v>
      </c>
      <c r="I347" s="183"/>
      <c r="K347" s="18"/>
      <c r="L347" s="18"/>
      <c r="M347" s="18"/>
      <c r="N347" s="18"/>
      <c r="O347" s="18"/>
    </row>
    <row r="348" spans="1:15" ht="76.5" customHeight="1" x14ac:dyDescent="0.2">
      <c r="A348" s="191"/>
      <c r="B348" s="182"/>
      <c r="C348" s="45" t="s">
        <v>392</v>
      </c>
      <c r="D348" s="28" t="s">
        <v>22</v>
      </c>
      <c r="E348" s="26"/>
      <c r="F348" s="26"/>
      <c r="G348" s="43">
        <v>100</v>
      </c>
      <c r="H348" s="43">
        <v>100</v>
      </c>
      <c r="I348" s="183"/>
      <c r="K348" s="18"/>
      <c r="L348" s="18"/>
      <c r="M348" s="18"/>
      <c r="N348" s="18"/>
      <c r="O348" s="18"/>
    </row>
    <row r="349" spans="1:15" ht="78" customHeight="1" x14ac:dyDescent="0.2">
      <c r="A349" s="191"/>
      <c r="B349" s="182"/>
      <c r="C349" s="45" t="s">
        <v>393</v>
      </c>
      <c r="D349" s="28" t="s">
        <v>22</v>
      </c>
      <c r="E349" s="26"/>
      <c r="F349" s="26"/>
      <c r="G349" s="43">
        <v>0</v>
      </c>
      <c r="H349" s="43">
        <v>0</v>
      </c>
      <c r="I349" s="183"/>
      <c r="K349" s="18"/>
      <c r="L349" s="18"/>
      <c r="M349" s="18"/>
      <c r="N349" s="18"/>
      <c r="O349" s="18"/>
    </row>
    <row r="350" spans="1:15" x14ac:dyDescent="0.2">
      <c r="A350" s="191"/>
      <c r="B350" s="182"/>
      <c r="C350" s="53" t="s">
        <v>30</v>
      </c>
      <c r="D350" s="25" t="s">
        <v>17</v>
      </c>
      <c r="E350" s="30">
        <f>SUM(E351:E352)</f>
        <v>12088.099</v>
      </c>
      <c r="F350" s="30">
        <f>SUM(F351:F352)</f>
        <v>10345.992909999999</v>
      </c>
      <c r="G350" s="30">
        <f>SUM(G351:G352)</f>
        <v>12088.099</v>
      </c>
      <c r="H350" s="30">
        <f>SUM(H351:H352)</f>
        <v>10345.992909999999</v>
      </c>
      <c r="I350" s="183"/>
      <c r="K350" s="18"/>
      <c r="L350" s="18"/>
      <c r="M350" s="18"/>
      <c r="N350" s="18"/>
      <c r="O350" s="18"/>
    </row>
    <row r="351" spans="1:15" x14ac:dyDescent="0.2">
      <c r="A351" s="191"/>
      <c r="B351" s="182"/>
      <c r="C351" s="45" t="s">
        <v>27</v>
      </c>
      <c r="D351" s="26" t="s">
        <v>17</v>
      </c>
      <c r="E351" s="30">
        <v>12080.624</v>
      </c>
      <c r="F351" s="30">
        <v>10340.38891</v>
      </c>
      <c r="G351" s="30">
        <v>12080.624</v>
      </c>
      <c r="H351" s="30">
        <v>10340.38891</v>
      </c>
      <c r="I351" s="183"/>
      <c r="J351" s="57"/>
      <c r="K351" s="18"/>
      <c r="L351" s="18"/>
      <c r="M351" s="18"/>
      <c r="N351" s="18"/>
      <c r="O351" s="18"/>
    </row>
    <row r="352" spans="1:15" x14ac:dyDescent="0.2">
      <c r="A352" s="192"/>
      <c r="B352" s="182"/>
      <c r="C352" s="45" t="s">
        <v>18</v>
      </c>
      <c r="D352" s="26" t="s">
        <v>17</v>
      </c>
      <c r="E352" s="34">
        <v>7.4749999999999996</v>
      </c>
      <c r="F352" s="34">
        <v>5.6040000000000001</v>
      </c>
      <c r="G352" s="34">
        <v>7.4749999999999996</v>
      </c>
      <c r="H352" s="34">
        <v>5.6040000000000001</v>
      </c>
      <c r="I352" s="183"/>
      <c r="J352" s="57"/>
      <c r="K352" s="18"/>
      <c r="L352" s="18"/>
      <c r="M352" s="18"/>
      <c r="N352" s="18"/>
      <c r="O352" s="18"/>
    </row>
    <row r="353" spans="1:15" ht="25.5" x14ac:dyDescent="0.2">
      <c r="A353" s="190">
        <v>29</v>
      </c>
      <c r="B353" s="182" t="s">
        <v>230</v>
      </c>
      <c r="C353" s="45" t="s">
        <v>231</v>
      </c>
      <c r="D353" s="26" t="s">
        <v>166</v>
      </c>
      <c r="E353" s="28"/>
      <c r="F353" s="38"/>
      <c r="G353" s="99">
        <v>1025</v>
      </c>
      <c r="H353" s="99">
        <v>1025</v>
      </c>
      <c r="I353" s="187">
        <f>((H353/G353+H354/G354+H355/G355)/3)/(H356/G356)*100</f>
        <v>100</v>
      </c>
      <c r="J353" s="39"/>
      <c r="K353" s="18"/>
      <c r="L353" s="18"/>
      <c r="M353" s="18"/>
      <c r="N353" s="18"/>
      <c r="O353" s="18"/>
    </row>
    <row r="354" spans="1:15" ht="25.5" x14ac:dyDescent="0.2">
      <c r="A354" s="191"/>
      <c r="B354" s="182"/>
      <c r="C354" s="45" t="s">
        <v>232</v>
      </c>
      <c r="D354" s="26" t="s">
        <v>166</v>
      </c>
      <c r="E354" s="28"/>
      <c r="F354" s="38"/>
      <c r="G354" s="99">
        <v>95</v>
      </c>
      <c r="H354" s="99">
        <v>95</v>
      </c>
      <c r="I354" s="187"/>
      <c r="K354" s="18"/>
      <c r="L354" s="18"/>
      <c r="M354" s="18"/>
      <c r="N354" s="18"/>
      <c r="O354" s="18"/>
    </row>
    <row r="355" spans="1:15" ht="38.25" x14ac:dyDescent="0.2">
      <c r="A355" s="191"/>
      <c r="B355" s="182"/>
      <c r="C355" s="27" t="s">
        <v>233</v>
      </c>
      <c r="D355" s="26" t="s">
        <v>75</v>
      </c>
      <c r="E355" s="100"/>
      <c r="F355" s="101"/>
      <c r="G355" s="99">
        <v>75</v>
      </c>
      <c r="H355" s="99">
        <v>75</v>
      </c>
      <c r="I355" s="187"/>
      <c r="K355" s="18"/>
      <c r="L355" s="18"/>
      <c r="M355" s="18"/>
      <c r="N355" s="18"/>
      <c r="O355" s="18"/>
    </row>
    <row r="356" spans="1:15" x14ac:dyDescent="0.2">
      <c r="A356" s="191"/>
      <c r="B356" s="182"/>
      <c r="C356" s="53" t="s">
        <v>63</v>
      </c>
      <c r="D356" s="24" t="s">
        <v>17</v>
      </c>
      <c r="E356" s="30">
        <f>E358</f>
        <v>2256.3446300000001</v>
      </c>
      <c r="F356" s="30">
        <f>F358</f>
        <v>2251.7846300000001</v>
      </c>
      <c r="G356" s="30">
        <f>G358</f>
        <v>2256.3446300000001</v>
      </c>
      <c r="H356" s="30">
        <f>H358</f>
        <v>2256.3446300000001</v>
      </c>
      <c r="I356" s="187"/>
      <c r="K356" s="18"/>
      <c r="L356" s="18"/>
      <c r="M356" s="18"/>
      <c r="N356" s="18"/>
      <c r="O356" s="18"/>
    </row>
    <row r="357" spans="1:15" x14ac:dyDescent="0.2">
      <c r="A357" s="191"/>
      <c r="B357" s="182"/>
      <c r="C357" s="72" t="s">
        <v>27</v>
      </c>
      <c r="D357" s="28" t="s">
        <v>17</v>
      </c>
      <c r="E357" s="36">
        <v>0</v>
      </c>
      <c r="F357" s="36">
        <v>0</v>
      </c>
      <c r="G357" s="36">
        <v>0</v>
      </c>
      <c r="H357" s="36">
        <v>0</v>
      </c>
      <c r="I357" s="187"/>
      <c r="K357" s="18"/>
      <c r="L357" s="18"/>
      <c r="M357" s="18"/>
      <c r="N357" s="18"/>
      <c r="O357" s="18"/>
    </row>
    <row r="358" spans="1:15" x14ac:dyDescent="0.2">
      <c r="A358" s="191"/>
      <c r="B358" s="182"/>
      <c r="C358" s="72" t="s">
        <v>18</v>
      </c>
      <c r="D358" s="28" t="s">
        <v>17</v>
      </c>
      <c r="E358" s="30">
        <v>2256.3446300000001</v>
      </c>
      <c r="F358" s="30">
        <v>2251.7846300000001</v>
      </c>
      <c r="G358" s="30">
        <v>2256.3446300000001</v>
      </c>
      <c r="H358" s="30">
        <v>2256.3446300000001</v>
      </c>
      <c r="I358" s="187"/>
      <c r="J358" s="57"/>
      <c r="K358" s="18"/>
      <c r="L358" s="18"/>
      <c r="M358" s="18"/>
      <c r="N358" s="18"/>
      <c r="O358" s="18"/>
    </row>
    <row r="359" spans="1:15" ht="64.5" customHeight="1" x14ac:dyDescent="0.2">
      <c r="A359" s="190">
        <v>30</v>
      </c>
      <c r="B359" s="182" t="s">
        <v>342</v>
      </c>
      <c r="C359" s="45" t="s">
        <v>343</v>
      </c>
      <c r="D359" s="28" t="s">
        <v>83</v>
      </c>
      <c r="E359" s="43"/>
      <c r="F359" s="102"/>
      <c r="G359" s="99">
        <v>15</v>
      </c>
      <c r="H359" s="99">
        <v>16</v>
      </c>
      <c r="I359" s="187">
        <f>((H359/G359+H360/G360)/2)*100</f>
        <v>153.33333333333331</v>
      </c>
      <c r="J359" s="39"/>
      <c r="K359" s="18"/>
      <c r="L359" s="18"/>
      <c r="M359" s="18"/>
      <c r="N359" s="18"/>
      <c r="O359" s="18"/>
    </row>
    <row r="360" spans="1:15" ht="89.25" customHeight="1" x14ac:dyDescent="0.2">
      <c r="A360" s="191"/>
      <c r="B360" s="182"/>
      <c r="C360" s="45" t="s">
        <v>234</v>
      </c>
      <c r="D360" s="28" t="s">
        <v>83</v>
      </c>
      <c r="E360" s="43"/>
      <c r="F360" s="102"/>
      <c r="G360" s="99">
        <v>4</v>
      </c>
      <c r="H360" s="99">
        <v>8</v>
      </c>
      <c r="I360" s="187"/>
      <c r="K360" s="18"/>
      <c r="L360" s="18"/>
      <c r="M360" s="18"/>
      <c r="N360" s="18"/>
      <c r="O360" s="18"/>
    </row>
    <row r="361" spans="1:15" ht="15.75" customHeight="1" x14ac:dyDescent="0.2">
      <c r="A361" s="191"/>
      <c r="B361" s="182"/>
      <c r="C361" s="53" t="s">
        <v>63</v>
      </c>
      <c r="D361" s="24" t="s">
        <v>17</v>
      </c>
      <c r="E361" s="36">
        <f>SUM(E362:E362)</f>
        <v>0</v>
      </c>
      <c r="F361" s="36">
        <f>SUM(F362:F362)</f>
        <v>0</v>
      </c>
      <c r="G361" s="36">
        <f>SUM(G362:G362)</f>
        <v>0</v>
      </c>
      <c r="H361" s="36">
        <f>SUM(H362:H362)</f>
        <v>0</v>
      </c>
      <c r="I361" s="187"/>
      <c r="K361" s="18"/>
      <c r="L361" s="18"/>
      <c r="M361" s="18"/>
      <c r="N361" s="18"/>
      <c r="O361" s="18"/>
    </row>
    <row r="362" spans="1:15" x14ac:dyDescent="0.2">
      <c r="A362" s="191"/>
      <c r="B362" s="182"/>
      <c r="C362" s="87" t="s">
        <v>18</v>
      </c>
      <c r="D362" s="28" t="s">
        <v>17</v>
      </c>
      <c r="E362" s="36">
        <v>0</v>
      </c>
      <c r="F362" s="36">
        <v>0</v>
      </c>
      <c r="G362" s="36">
        <v>0</v>
      </c>
      <c r="H362" s="36">
        <v>0</v>
      </c>
      <c r="I362" s="187"/>
      <c r="J362" s="57"/>
      <c r="K362" s="18"/>
      <c r="L362" s="18"/>
      <c r="M362" s="18"/>
      <c r="N362" s="18"/>
      <c r="O362" s="18"/>
    </row>
    <row r="363" spans="1:15" ht="51" x14ac:dyDescent="0.2">
      <c r="A363" s="188">
        <v>31</v>
      </c>
      <c r="B363" s="182" t="s">
        <v>285</v>
      </c>
      <c r="C363" s="103" t="s">
        <v>288</v>
      </c>
      <c r="D363" s="104" t="s">
        <v>286</v>
      </c>
      <c r="E363" s="105"/>
      <c r="F363" s="105"/>
      <c r="G363" s="99">
        <v>3</v>
      </c>
      <c r="H363" s="99">
        <v>3</v>
      </c>
      <c r="I363" s="187">
        <f>((H363/G363+H365/G365+H366/G366+H367/G367+H368/G368+H369/G369+H370/G370+H371/G371)/8)/(H372/G372)*100</f>
        <v>230.79586018502249</v>
      </c>
      <c r="J363" s="88"/>
      <c r="K363" s="18"/>
      <c r="L363" s="18"/>
      <c r="M363" s="18"/>
      <c r="N363" s="18"/>
      <c r="O363" s="18"/>
    </row>
    <row r="364" spans="1:15" ht="76.5" x14ac:dyDescent="0.2">
      <c r="A364" s="188"/>
      <c r="B364" s="182"/>
      <c r="C364" s="103" t="s">
        <v>289</v>
      </c>
      <c r="D364" s="104" t="s">
        <v>286</v>
      </c>
      <c r="E364" s="105"/>
      <c r="F364" s="105"/>
      <c r="G364" s="99">
        <v>0</v>
      </c>
      <c r="H364" s="99">
        <v>0</v>
      </c>
      <c r="I364" s="187"/>
      <c r="J364" s="57"/>
      <c r="K364" s="18"/>
      <c r="L364" s="18"/>
      <c r="M364" s="18"/>
      <c r="N364" s="18"/>
      <c r="O364" s="18"/>
    </row>
    <row r="365" spans="1:15" ht="38.25" x14ac:dyDescent="0.2">
      <c r="A365" s="188"/>
      <c r="B365" s="182"/>
      <c r="C365" s="103" t="s">
        <v>290</v>
      </c>
      <c r="D365" s="104" t="s">
        <v>286</v>
      </c>
      <c r="E365" s="105"/>
      <c r="F365" s="105"/>
      <c r="G365" s="99">
        <v>7</v>
      </c>
      <c r="H365" s="99">
        <v>13</v>
      </c>
      <c r="I365" s="187"/>
      <c r="J365" s="57"/>
      <c r="K365" s="18"/>
      <c r="L365" s="18"/>
      <c r="M365" s="18"/>
      <c r="N365" s="18"/>
      <c r="O365" s="18"/>
    </row>
    <row r="366" spans="1:15" ht="25.5" x14ac:dyDescent="0.2">
      <c r="A366" s="188"/>
      <c r="B366" s="182"/>
      <c r="C366" s="103" t="s">
        <v>291</v>
      </c>
      <c r="D366" s="104" t="s">
        <v>286</v>
      </c>
      <c r="E366" s="105"/>
      <c r="F366" s="105"/>
      <c r="G366" s="99">
        <v>14</v>
      </c>
      <c r="H366" s="99">
        <v>11</v>
      </c>
      <c r="I366" s="187"/>
      <c r="J366" s="57"/>
      <c r="K366" s="18"/>
      <c r="L366" s="18"/>
      <c r="M366" s="18"/>
      <c r="N366" s="18"/>
      <c r="O366" s="18"/>
    </row>
    <row r="367" spans="1:15" ht="25.5" x14ac:dyDescent="0.2">
      <c r="A367" s="188"/>
      <c r="B367" s="182"/>
      <c r="C367" s="103" t="s">
        <v>292</v>
      </c>
      <c r="D367" s="104" t="s">
        <v>286</v>
      </c>
      <c r="E367" s="105"/>
      <c r="F367" s="105"/>
      <c r="G367" s="99">
        <v>14</v>
      </c>
      <c r="H367" s="99">
        <v>136</v>
      </c>
      <c r="I367" s="187"/>
      <c r="J367" s="57"/>
      <c r="K367" s="18"/>
      <c r="L367" s="18"/>
      <c r="M367" s="18"/>
      <c r="N367" s="18"/>
      <c r="O367" s="18"/>
    </row>
    <row r="368" spans="1:15" ht="25.5" x14ac:dyDescent="0.2">
      <c r="A368" s="188"/>
      <c r="B368" s="182"/>
      <c r="C368" s="103" t="s">
        <v>293</v>
      </c>
      <c r="D368" s="104" t="s">
        <v>287</v>
      </c>
      <c r="E368" s="105"/>
      <c r="F368" s="105"/>
      <c r="G368" s="99">
        <v>30</v>
      </c>
      <c r="H368" s="99">
        <v>30</v>
      </c>
      <c r="I368" s="187"/>
      <c r="J368" s="57"/>
      <c r="K368" s="18"/>
      <c r="L368" s="18"/>
      <c r="M368" s="18"/>
      <c r="N368" s="18"/>
      <c r="O368" s="18"/>
    </row>
    <row r="369" spans="1:15" ht="25.5" x14ac:dyDescent="0.2">
      <c r="A369" s="188"/>
      <c r="B369" s="182"/>
      <c r="C369" s="103" t="s">
        <v>294</v>
      </c>
      <c r="D369" s="104" t="s">
        <v>286</v>
      </c>
      <c r="E369" s="105"/>
      <c r="F369" s="105"/>
      <c r="G369" s="99">
        <v>20</v>
      </c>
      <c r="H369" s="99">
        <v>40</v>
      </c>
      <c r="I369" s="187"/>
      <c r="J369" s="57"/>
      <c r="K369" s="18"/>
      <c r="L369" s="18"/>
      <c r="M369" s="18"/>
      <c r="N369" s="18"/>
      <c r="O369" s="18"/>
    </row>
    <row r="370" spans="1:15" ht="51" x14ac:dyDescent="0.2">
      <c r="A370" s="188"/>
      <c r="B370" s="182"/>
      <c r="C370" s="103" t="s">
        <v>295</v>
      </c>
      <c r="D370" s="104" t="s">
        <v>286</v>
      </c>
      <c r="E370" s="105"/>
      <c r="F370" s="105"/>
      <c r="G370" s="99">
        <v>130</v>
      </c>
      <c r="H370" s="99">
        <v>130</v>
      </c>
      <c r="I370" s="187"/>
      <c r="J370" s="57"/>
      <c r="K370" s="18"/>
      <c r="L370" s="18"/>
      <c r="M370" s="18"/>
      <c r="N370" s="18"/>
      <c r="O370" s="18"/>
    </row>
    <row r="371" spans="1:15" ht="25.5" x14ac:dyDescent="0.2">
      <c r="A371" s="188"/>
      <c r="B371" s="182"/>
      <c r="C371" s="103" t="s">
        <v>296</v>
      </c>
      <c r="D371" s="104" t="s">
        <v>286</v>
      </c>
      <c r="E371" s="105"/>
      <c r="F371" s="105"/>
      <c r="G371" s="99">
        <v>5</v>
      </c>
      <c r="H371" s="99">
        <v>5</v>
      </c>
      <c r="I371" s="187"/>
      <c r="J371" s="57"/>
      <c r="K371" s="18"/>
      <c r="L371" s="18"/>
      <c r="M371" s="18"/>
      <c r="N371" s="18"/>
      <c r="O371" s="18"/>
    </row>
    <row r="372" spans="1:15" x14ac:dyDescent="0.2">
      <c r="A372" s="188"/>
      <c r="B372" s="182"/>
      <c r="C372" s="53" t="s">
        <v>63</v>
      </c>
      <c r="D372" s="24" t="s">
        <v>17</v>
      </c>
      <c r="E372" s="30">
        <f>SUM(E373:E374)</f>
        <v>10305.926030000001</v>
      </c>
      <c r="F372" s="30">
        <f>SUM(F373:F374)</f>
        <v>10246.46609</v>
      </c>
      <c r="G372" s="30">
        <f>SUM(G373:G374)</f>
        <v>10305.926030000001</v>
      </c>
      <c r="H372" s="30">
        <f>SUM(H373:H374)</f>
        <v>10246.46609</v>
      </c>
      <c r="I372" s="187"/>
      <c r="J372" s="57"/>
      <c r="K372" s="18"/>
      <c r="L372" s="18"/>
      <c r="M372" s="18"/>
      <c r="N372" s="18"/>
      <c r="O372" s="18"/>
    </row>
    <row r="373" spans="1:15" x14ac:dyDescent="0.2">
      <c r="A373" s="188"/>
      <c r="B373" s="182"/>
      <c r="C373" s="45" t="s">
        <v>27</v>
      </c>
      <c r="D373" s="28" t="s">
        <v>17</v>
      </c>
      <c r="E373" s="36">
        <v>0</v>
      </c>
      <c r="F373" s="36">
        <v>0</v>
      </c>
      <c r="G373" s="36">
        <v>0</v>
      </c>
      <c r="H373" s="36">
        <v>0</v>
      </c>
      <c r="I373" s="187"/>
      <c r="J373" s="57"/>
      <c r="K373" s="18"/>
      <c r="L373" s="18"/>
      <c r="M373" s="18"/>
      <c r="N373" s="18"/>
      <c r="O373" s="18"/>
    </row>
    <row r="374" spans="1:15" x14ac:dyDescent="0.2">
      <c r="A374" s="188"/>
      <c r="B374" s="182"/>
      <c r="C374" s="72" t="s">
        <v>18</v>
      </c>
      <c r="D374" s="28" t="s">
        <v>17</v>
      </c>
      <c r="E374" s="30">
        <v>10305.926030000001</v>
      </c>
      <c r="F374" s="30">
        <v>10246.46609</v>
      </c>
      <c r="G374" s="30">
        <v>10305.926030000001</v>
      </c>
      <c r="H374" s="30">
        <v>10246.46609</v>
      </c>
      <c r="I374" s="187"/>
      <c r="J374" s="57"/>
      <c r="K374" s="18"/>
      <c r="L374" s="18"/>
      <c r="M374" s="18"/>
      <c r="N374" s="18"/>
      <c r="O374" s="18"/>
    </row>
    <row r="375" spans="1:15" ht="38.25" x14ac:dyDescent="0.2">
      <c r="A375" s="190">
        <v>32</v>
      </c>
      <c r="B375" s="182" t="s">
        <v>235</v>
      </c>
      <c r="C375" s="75" t="s">
        <v>236</v>
      </c>
      <c r="D375" s="28" t="s">
        <v>14</v>
      </c>
      <c r="E375" s="106"/>
      <c r="F375" s="106"/>
      <c r="G375" s="28">
        <v>30</v>
      </c>
      <c r="H375" s="28">
        <v>30</v>
      </c>
      <c r="I375" s="187">
        <f>((H375/G375+H376/G376+H377/G377+H378/G378+H379/G379+H380/G380)/6)/(H381/G381)*100</f>
        <v>225.39682539682539</v>
      </c>
      <c r="J375" s="88"/>
      <c r="K375" s="18"/>
      <c r="L375" s="18"/>
      <c r="M375" s="18"/>
      <c r="N375" s="18"/>
      <c r="O375" s="18"/>
    </row>
    <row r="376" spans="1:15" ht="25.5" customHeight="1" x14ac:dyDescent="0.2">
      <c r="A376" s="191"/>
      <c r="B376" s="182"/>
      <c r="C376" s="75" t="s">
        <v>237</v>
      </c>
      <c r="D376" s="28" t="s">
        <v>14</v>
      </c>
      <c r="E376" s="106"/>
      <c r="F376" s="106"/>
      <c r="G376" s="28">
        <v>5</v>
      </c>
      <c r="H376" s="28">
        <v>5</v>
      </c>
      <c r="I376" s="187"/>
      <c r="J376" s="57"/>
      <c r="K376" s="18"/>
      <c r="L376" s="18"/>
      <c r="M376" s="18"/>
      <c r="N376" s="18"/>
      <c r="O376" s="18"/>
    </row>
    <row r="377" spans="1:15" ht="49.5" customHeight="1" x14ac:dyDescent="0.2">
      <c r="A377" s="191"/>
      <c r="B377" s="182"/>
      <c r="C377" s="75" t="s">
        <v>238</v>
      </c>
      <c r="D377" s="28" t="s">
        <v>14</v>
      </c>
      <c r="E377" s="106"/>
      <c r="F377" s="106"/>
      <c r="G377" s="28">
        <v>2</v>
      </c>
      <c r="H377" s="28">
        <v>2</v>
      </c>
      <c r="I377" s="187"/>
      <c r="J377" s="57"/>
      <c r="K377" s="18"/>
      <c r="L377" s="18"/>
      <c r="M377" s="18"/>
      <c r="N377" s="18"/>
      <c r="O377" s="18"/>
    </row>
    <row r="378" spans="1:15" ht="38.25" customHeight="1" x14ac:dyDescent="0.2">
      <c r="A378" s="191"/>
      <c r="B378" s="182"/>
      <c r="C378" s="75" t="s">
        <v>239</v>
      </c>
      <c r="D378" s="28" t="s">
        <v>26</v>
      </c>
      <c r="E378" s="106"/>
      <c r="F378" s="106"/>
      <c r="G378" s="28">
        <v>2</v>
      </c>
      <c r="H378" s="28">
        <v>7</v>
      </c>
      <c r="I378" s="187"/>
      <c r="J378" s="57"/>
      <c r="K378" s="18"/>
      <c r="L378" s="18"/>
      <c r="M378" s="18"/>
      <c r="N378" s="18"/>
      <c r="O378" s="18"/>
    </row>
    <row r="379" spans="1:15" ht="38.25" x14ac:dyDescent="0.2">
      <c r="A379" s="191"/>
      <c r="B379" s="182"/>
      <c r="C379" s="75" t="s">
        <v>240</v>
      </c>
      <c r="D379" s="28" t="s">
        <v>14</v>
      </c>
      <c r="E379" s="106"/>
      <c r="F379" s="106"/>
      <c r="G379" s="28">
        <v>7</v>
      </c>
      <c r="H379" s="28">
        <v>27</v>
      </c>
      <c r="I379" s="187"/>
      <c r="J379" s="57"/>
      <c r="K379" s="18"/>
      <c r="L379" s="18"/>
      <c r="M379" s="18"/>
      <c r="N379" s="18"/>
      <c r="O379" s="18"/>
    </row>
    <row r="380" spans="1:15" x14ac:dyDescent="0.2">
      <c r="A380" s="191"/>
      <c r="B380" s="182"/>
      <c r="C380" s="72" t="s">
        <v>241</v>
      </c>
      <c r="D380" s="28" t="s">
        <v>26</v>
      </c>
      <c r="E380" s="106"/>
      <c r="F380" s="106"/>
      <c r="G380" s="28">
        <v>12</v>
      </c>
      <c r="H380" s="28">
        <v>38</v>
      </c>
      <c r="I380" s="187"/>
      <c r="J380" s="57"/>
      <c r="K380" s="18"/>
      <c r="L380" s="18"/>
      <c r="M380" s="18"/>
      <c r="N380" s="18"/>
      <c r="O380" s="18"/>
    </row>
    <row r="381" spans="1:15" x14ac:dyDescent="0.2">
      <c r="A381" s="191"/>
      <c r="B381" s="182"/>
      <c r="C381" s="53" t="s">
        <v>63</v>
      </c>
      <c r="D381" s="24" t="s">
        <v>17</v>
      </c>
      <c r="E381" s="34">
        <f>SUM(E382:E383)</f>
        <v>136</v>
      </c>
      <c r="F381" s="34">
        <f>SUM(F382:F383)</f>
        <v>136</v>
      </c>
      <c r="G381" s="34">
        <f>SUM(G382:G383)</f>
        <v>136</v>
      </c>
      <c r="H381" s="34">
        <f>SUM(H382:H383)</f>
        <v>136</v>
      </c>
      <c r="I381" s="187"/>
      <c r="J381" s="57"/>
      <c r="K381" s="18"/>
      <c r="L381" s="18"/>
      <c r="M381" s="18"/>
      <c r="N381" s="18"/>
      <c r="O381" s="18"/>
    </row>
    <row r="382" spans="1:15" x14ac:dyDescent="0.2">
      <c r="A382" s="191"/>
      <c r="B382" s="182"/>
      <c r="C382" s="45" t="s">
        <v>18</v>
      </c>
      <c r="D382" s="28" t="s">
        <v>17</v>
      </c>
      <c r="E382" s="34">
        <v>136</v>
      </c>
      <c r="F382" s="34">
        <v>136</v>
      </c>
      <c r="G382" s="34">
        <v>136</v>
      </c>
      <c r="H382" s="34">
        <v>136</v>
      </c>
      <c r="I382" s="187"/>
      <c r="J382" s="57"/>
      <c r="K382" s="18"/>
      <c r="L382" s="18"/>
      <c r="M382" s="18"/>
      <c r="N382" s="18"/>
      <c r="O382" s="18"/>
    </row>
    <row r="383" spans="1:15" x14ac:dyDescent="0.2">
      <c r="A383" s="192"/>
      <c r="B383" s="182"/>
      <c r="C383" s="72" t="s">
        <v>54</v>
      </c>
      <c r="D383" s="28" t="s">
        <v>17</v>
      </c>
      <c r="E383" s="36">
        <v>0</v>
      </c>
      <c r="F383" s="36">
        <v>0</v>
      </c>
      <c r="G383" s="36">
        <v>0</v>
      </c>
      <c r="H383" s="36">
        <v>0</v>
      </c>
      <c r="I383" s="187"/>
      <c r="J383" s="57"/>
      <c r="K383" s="18"/>
      <c r="L383" s="18"/>
      <c r="M383" s="18"/>
      <c r="N383" s="18"/>
      <c r="O383" s="18"/>
    </row>
    <row r="384" spans="1:15" ht="27.75" customHeight="1" x14ac:dyDescent="0.2">
      <c r="A384" s="190">
        <v>33</v>
      </c>
      <c r="B384" s="182" t="s">
        <v>317</v>
      </c>
      <c r="C384" s="45" t="s">
        <v>242</v>
      </c>
      <c r="D384" s="28" t="s">
        <v>83</v>
      </c>
      <c r="E384" s="107"/>
      <c r="F384" s="83"/>
      <c r="G384" s="28">
        <v>0</v>
      </c>
      <c r="H384" s="28">
        <v>0</v>
      </c>
      <c r="I384" s="187">
        <f>(H386/G386)/(H387/G387)*100</f>
        <v>62.700437907310281</v>
      </c>
      <c r="J384" s="59"/>
      <c r="K384" s="18"/>
      <c r="L384" s="18"/>
      <c r="M384" s="18"/>
      <c r="N384" s="18"/>
      <c r="O384" s="18"/>
    </row>
    <row r="385" spans="1:15" ht="35.25" customHeight="1" x14ac:dyDescent="0.2">
      <c r="A385" s="191"/>
      <c r="B385" s="182"/>
      <c r="C385" s="45" t="s">
        <v>243</v>
      </c>
      <c r="D385" s="28" t="s">
        <v>83</v>
      </c>
      <c r="E385" s="107"/>
      <c r="F385" s="83"/>
      <c r="G385" s="28">
        <v>0</v>
      </c>
      <c r="H385" s="28">
        <v>0</v>
      </c>
      <c r="I385" s="187"/>
      <c r="K385" s="18"/>
      <c r="L385" s="18"/>
      <c r="M385" s="18"/>
      <c r="N385" s="18"/>
      <c r="O385" s="18"/>
    </row>
    <row r="386" spans="1:15" ht="38.25" customHeight="1" x14ac:dyDescent="0.2">
      <c r="A386" s="191"/>
      <c r="B386" s="182"/>
      <c r="C386" s="45" t="s">
        <v>244</v>
      </c>
      <c r="D386" s="28" t="s">
        <v>83</v>
      </c>
      <c r="E386" s="107"/>
      <c r="F386" s="83"/>
      <c r="G386" s="28">
        <v>17</v>
      </c>
      <c r="H386" s="28">
        <v>10</v>
      </c>
      <c r="I386" s="187"/>
      <c r="J386" s="108"/>
      <c r="K386" s="18"/>
      <c r="L386" s="18"/>
      <c r="M386" s="18"/>
      <c r="N386" s="18"/>
      <c r="O386" s="18"/>
    </row>
    <row r="387" spans="1:15" x14ac:dyDescent="0.2">
      <c r="A387" s="191"/>
      <c r="B387" s="182"/>
      <c r="C387" s="53" t="s">
        <v>63</v>
      </c>
      <c r="D387" s="24" t="s">
        <v>17</v>
      </c>
      <c r="E387" s="30">
        <f>SUM(E388:E389)</f>
        <v>487.83305000000001</v>
      </c>
      <c r="F387" s="30">
        <f>SUM(F388:F389)</f>
        <v>457.66924</v>
      </c>
      <c r="G387" s="30">
        <v>487.83305000000001</v>
      </c>
      <c r="H387" s="30">
        <v>457.66924</v>
      </c>
      <c r="I387" s="187"/>
      <c r="K387" s="18"/>
      <c r="L387" s="18"/>
      <c r="M387" s="18"/>
      <c r="N387" s="18"/>
      <c r="O387" s="18"/>
    </row>
    <row r="388" spans="1:15" x14ac:dyDescent="0.2">
      <c r="A388" s="191"/>
      <c r="B388" s="182"/>
      <c r="C388" s="45" t="s">
        <v>27</v>
      </c>
      <c r="D388" s="28" t="s">
        <v>17</v>
      </c>
      <c r="E388" s="36">
        <v>0</v>
      </c>
      <c r="F388" s="36">
        <v>0</v>
      </c>
      <c r="G388" s="36">
        <v>0</v>
      </c>
      <c r="H388" s="36">
        <v>0</v>
      </c>
      <c r="I388" s="187"/>
      <c r="K388" s="18"/>
      <c r="L388" s="18"/>
      <c r="M388" s="18"/>
      <c r="N388" s="18"/>
      <c r="O388" s="18"/>
    </row>
    <row r="389" spans="1:15" ht="17.25" customHeight="1" x14ac:dyDescent="0.2">
      <c r="A389" s="192"/>
      <c r="B389" s="182"/>
      <c r="C389" s="72" t="s">
        <v>18</v>
      </c>
      <c r="D389" s="28" t="s">
        <v>17</v>
      </c>
      <c r="E389" s="30">
        <v>487.83305000000001</v>
      </c>
      <c r="F389" s="30">
        <v>457.66924</v>
      </c>
      <c r="G389" s="30">
        <v>487.83305000000001</v>
      </c>
      <c r="H389" s="30">
        <v>457.66924</v>
      </c>
      <c r="I389" s="187"/>
      <c r="K389" s="18"/>
      <c r="L389" s="18"/>
      <c r="M389" s="18"/>
      <c r="N389" s="18"/>
      <c r="O389" s="18"/>
    </row>
    <row r="390" spans="1:15" ht="55.5" customHeight="1" x14ac:dyDescent="0.2">
      <c r="A390" s="190">
        <v>34</v>
      </c>
      <c r="B390" s="182" t="s">
        <v>245</v>
      </c>
      <c r="C390" s="45" t="s">
        <v>357</v>
      </c>
      <c r="D390" s="28" t="s">
        <v>356</v>
      </c>
      <c r="E390" s="42"/>
      <c r="F390" s="101"/>
      <c r="G390" s="38">
        <v>65</v>
      </c>
      <c r="H390" s="38">
        <v>65</v>
      </c>
      <c r="I390" s="187">
        <f>(H390/G390+H391/G391+H392/G392+H393/G393+H394/G394)/5*100</f>
        <v>100</v>
      </c>
      <c r="J390" s="39"/>
      <c r="K390" s="18"/>
      <c r="L390" s="18"/>
      <c r="M390" s="18"/>
      <c r="N390" s="18"/>
      <c r="O390" s="18"/>
    </row>
    <row r="391" spans="1:15" ht="90.75" customHeight="1" x14ac:dyDescent="0.2">
      <c r="A391" s="191"/>
      <c r="B391" s="182"/>
      <c r="C391" s="27" t="s">
        <v>358</v>
      </c>
      <c r="D391" s="28" t="s">
        <v>361</v>
      </c>
      <c r="E391" s="42"/>
      <c r="F391" s="101"/>
      <c r="G391" s="38">
        <v>100</v>
      </c>
      <c r="H391" s="38">
        <v>100</v>
      </c>
      <c r="I391" s="187"/>
      <c r="K391" s="18"/>
      <c r="L391" s="18"/>
      <c r="M391" s="18"/>
      <c r="N391" s="18"/>
      <c r="O391" s="18"/>
    </row>
    <row r="392" spans="1:15" ht="64.5" customHeight="1" x14ac:dyDescent="0.2">
      <c r="A392" s="191"/>
      <c r="B392" s="182"/>
      <c r="C392" s="27" t="s">
        <v>359</v>
      </c>
      <c r="D392" s="28" t="s">
        <v>22</v>
      </c>
      <c r="E392" s="42"/>
      <c r="F392" s="101"/>
      <c r="G392" s="38">
        <v>100</v>
      </c>
      <c r="H392" s="38">
        <v>100</v>
      </c>
      <c r="I392" s="187"/>
      <c r="K392" s="18"/>
      <c r="L392" s="18"/>
      <c r="M392" s="18"/>
      <c r="N392" s="18"/>
      <c r="O392" s="18"/>
    </row>
    <row r="393" spans="1:15" ht="51" x14ac:dyDescent="0.2">
      <c r="A393" s="191"/>
      <c r="B393" s="182"/>
      <c r="C393" s="27" t="s">
        <v>246</v>
      </c>
      <c r="D393" s="28" t="s">
        <v>26</v>
      </c>
      <c r="E393" s="42"/>
      <c r="F393" s="101"/>
      <c r="G393" s="28">
        <v>4</v>
      </c>
      <c r="H393" s="28">
        <v>4</v>
      </c>
      <c r="I393" s="187"/>
      <c r="K393" s="18"/>
      <c r="L393" s="18"/>
      <c r="M393" s="18"/>
      <c r="N393" s="18"/>
      <c r="O393" s="18"/>
    </row>
    <row r="394" spans="1:15" ht="37.5" customHeight="1" x14ac:dyDescent="0.2">
      <c r="A394" s="191"/>
      <c r="B394" s="182"/>
      <c r="C394" s="27" t="s">
        <v>360</v>
      </c>
      <c r="D394" s="28" t="s">
        <v>26</v>
      </c>
      <c r="E394" s="42"/>
      <c r="F394" s="101"/>
      <c r="G394" s="28">
        <v>7</v>
      </c>
      <c r="H394" s="28">
        <v>7</v>
      </c>
      <c r="I394" s="187"/>
      <c r="K394" s="18"/>
      <c r="L394" s="18"/>
      <c r="M394" s="18"/>
      <c r="N394" s="18"/>
      <c r="O394" s="18"/>
    </row>
    <row r="395" spans="1:15" x14ac:dyDescent="0.2">
      <c r="A395" s="192"/>
      <c r="B395" s="182"/>
      <c r="C395" s="189" t="s">
        <v>247</v>
      </c>
      <c r="D395" s="189"/>
      <c r="E395" s="189"/>
      <c r="F395" s="189"/>
      <c r="G395" s="189"/>
      <c r="H395" s="189"/>
      <c r="I395" s="187"/>
      <c r="K395" s="18"/>
      <c r="L395" s="18"/>
      <c r="M395" s="18"/>
      <c r="N395" s="18"/>
      <c r="O395" s="18"/>
    </row>
    <row r="396" spans="1:15" ht="27.75" customHeight="1" x14ac:dyDescent="0.2">
      <c r="A396" s="188">
        <v>35</v>
      </c>
      <c r="B396" s="182" t="s">
        <v>324</v>
      </c>
      <c r="C396" s="27" t="s">
        <v>248</v>
      </c>
      <c r="D396" s="26" t="s">
        <v>22</v>
      </c>
      <c r="E396" s="31"/>
      <c r="F396" s="31"/>
      <c r="G396" s="38">
        <v>102</v>
      </c>
      <c r="H396" s="38">
        <v>109.6</v>
      </c>
      <c r="I396" s="187">
        <f>((H396/G396+H397/G397+H398/G398+H399/G399+H400/G400+H401/G401+H402/G402+H403/G403)/8)*100</f>
        <v>121.60059129377838</v>
      </c>
      <c r="J396" s="39"/>
      <c r="K396" s="18"/>
      <c r="L396" s="18"/>
      <c r="M396" s="18"/>
      <c r="N396" s="18"/>
      <c r="O396" s="18"/>
    </row>
    <row r="397" spans="1:15" ht="52.5" customHeight="1" x14ac:dyDescent="0.2">
      <c r="A397" s="188"/>
      <c r="B397" s="182"/>
      <c r="C397" s="27" t="s">
        <v>249</v>
      </c>
      <c r="D397" s="26" t="s">
        <v>22</v>
      </c>
      <c r="E397" s="31"/>
      <c r="F397" s="31"/>
      <c r="G397" s="162">
        <v>769.2</v>
      </c>
      <c r="H397" s="162">
        <v>865</v>
      </c>
      <c r="I397" s="187"/>
      <c r="K397" s="18"/>
      <c r="L397" s="18"/>
      <c r="M397" s="18"/>
      <c r="N397" s="18"/>
      <c r="O397" s="18"/>
    </row>
    <row r="398" spans="1:15" ht="64.5" customHeight="1" x14ac:dyDescent="0.2">
      <c r="A398" s="188"/>
      <c r="B398" s="182"/>
      <c r="C398" s="27" t="s">
        <v>250</v>
      </c>
      <c r="D398" s="26" t="s">
        <v>22</v>
      </c>
      <c r="E398" s="31"/>
      <c r="F398" s="31"/>
      <c r="G398" s="162">
        <v>8.1999999999999993</v>
      </c>
      <c r="H398" s="162">
        <v>8.1</v>
      </c>
      <c r="I398" s="187"/>
      <c r="K398" s="18"/>
      <c r="L398" s="18"/>
      <c r="M398" s="18"/>
      <c r="N398" s="18"/>
      <c r="O398" s="18"/>
    </row>
    <row r="399" spans="1:15" ht="54" customHeight="1" x14ac:dyDescent="0.2">
      <c r="A399" s="188"/>
      <c r="B399" s="182"/>
      <c r="C399" s="45" t="s">
        <v>251</v>
      </c>
      <c r="D399" s="26" t="s">
        <v>22</v>
      </c>
      <c r="E399" s="31"/>
      <c r="F399" s="31"/>
      <c r="G399" s="162">
        <v>1.61</v>
      </c>
      <c r="H399" s="162">
        <v>3.75</v>
      </c>
      <c r="I399" s="187"/>
      <c r="K399" s="18"/>
      <c r="L399" s="18"/>
      <c r="M399" s="18"/>
      <c r="N399" s="18"/>
      <c r="O399" s="18"/>
    </row>
    <row r="400" spans="1:15" ht="42" customHeight="1" x14ac:dyDescent="0.2">
      <c r="A400" s="188"/>
      <c r="B400" s="182"/>
      <c r="C400" s="45" t="s">
        <v>252</v>
      </c>
      <c r="D400" s="26" t="s">
        <v>26</v>
      </c>
      <c r="E400" s="31"/>
      <c r="F400" s="31"/>
      <c r="G400" s="28">
        <v>254</v>
      </c>
      <c r="H400" s="28">
        <v>256</v>
      </c>
      <c r="I400" s="187"/>
      <c r="K400" s="18"/>
      <c r="L400" s="18"/>
      <c r="M400" s="18"/>
      <c r="N400" s="18"/>
      <c r="O400" s="18"/>
    </row>
    <row r="401" spans="1:15" ht="39" customHeight="1" x14ac:dyDescent="0.2">
      <c r="A401" s="188"/>
      <c r="B401" s="182"/>
      <c r="C401" s="45" t="s">
        <v>253</v>
      </c>
      <c r="D401" s="26" t="s">
        <v>26</v>
      </c>
      <c r="E401" s="31"/>
      <c r="F401" s="31"/>
      <c r="G401" s="28">
        <v>79</v>
      </c>
      <c r="H401" s="28">
        <v>87</v>
      </c>
      <c r="I401" s="187"/>
      <c r="K401" s="18"/>
      <c r="L401" s="18"/>
      <c r="M401" s="18"/>
      <c r="N401" s="18"/>
      <c r="O401" s="18"/>
    </row>
    <row r="402" spans="1:15" ht="30" customHeight="1" x14ac:dyDescent="0.2">
      <c r="A402" s="188"/>
      <c r="B402" s="182"/>
      <c r="C402" s="45" t="s">
        <v>254</v>
      </c>
      <c r="D402" s="26" t="s">
        <v>166</v>
      </c>
      <c r="E402" s="31"/>
      <c r="F402" s="31"/>
      <c r="G402" s="28">
        <v>34196.6</v>
      </c>
      <c r="H402" s="28">
        <v>37713.9</v>
      </c>
      <c r="I402" s="187"/>
      <c r="K402" s="18"/>
      <c r="L402" s="18"/>
      <c r="M402" s="18"/>
      <c r="N402" s="18"/>
      <c r="O402" s="18"/>
    </row>
    <row r="403" spans="1:15" ht="54" customHeight="1" x14ac:dyDescent="0.2">
      <c r="A403" s="188"/>
      <c r="B403" s="182"/>
      <c r="C403" s="45" t="s">
        <v>255</v>
      </c>
      <c r="D403" s="26" t="s">
        <v>26</v>
      </c>
      <c r="E403" s="31"/>
      <c r="F403" s="31"/>
      <c r="G403" s="28">
        <v>20</v>
      </c>
      <c r="H403" s="28">
        <v>20</v>
      </c>
      <c r="I403" s="187"/>
      <c r="K403" s="18"/>
      <c r="L403" s="18"/>
      <c r="M403" s="18"/>
      <c r="N403" s="18"/>
      <c r="O403" s="18"/>
    </row>
    <row r="404" spans="1:15" x14ac:dyDescent="0.2">
      <c r="A404" s="188"/>
      <c r="B404" s="86"/>
      <c r="C404" s="189" t="s">
        <v>247</v>
      </c>
      <c r="D404" s="189"/>
      <c r="E404" s="189"/>
      <c r="F404" s="189"/>
      <c r="G404" s="189"/>
      <c r="H404" s="189"/>
      <c r="I404" s="187"/>
      <c r="K404" s="18"/>
      <c r="L404" s="18"/>
      <c r="M404" s="18"/>
      <c r="N404" s="18"/>
      <c r="O404" s="18"/>
    </row>
    <row r="405" spans="1:15" ht="38.25" x14ac:dyDescent="0.2">
      <c r="A405" s="184">
        <v>36</v>
      </c>
      <c r="B405" s="182" t="s">
        <v>320</v>
      </c>
      <c r="C405" s="109" t="s">
        <v>256</v>
      </c>
      <c r="D405" s="26" t="s">
        <v>166</v>
      </c>
      <c r="E405" s="76"/>
      <c r="F405" s="76"/>
      <c r="G405" s="28">
        <v>0</v>
      </c>
      <c r="H405" s="28">
        <v>0</v>
      </c>
      <c r="I405" s="187">
        <f>((H406/G406+H407/G407+H408/G408+H409/G409+H414/G414+H413/G413)/6)/(H415/G415)*100</f>
        <v>102.39678028265411</v>
      </c>
      <c r="K405" s="18"/>
      <c r="L405" s="18"/>
      <c r="M405" s="18"/>
      <c r="N405" s="18"/>
      <c r="O405" s="18"/>
    </row>
    <row r="406" spans="1:15" ht="27" customHeight="1" x14ac:dyDescent="0.2">
      <c r="A406" s="185"/>
      <c r="B406" s="182"/>
      <c r="C406" s="109" t="s">
        <v>257</v>
      </c>
      <c r="D406" s="26" t="s">
        <v>26</v>
      </c>
      <c r="E406" s="76"/>
      <c r="F406" s="76"/>
      <c r="G406" s="28">
        <v>15</v>
      </c>
      <c r="H406" s="28">
        <v>15</v>
      </c>
      <c r="I406" s="187"/>
      <c r="K406" s="18"/>
      <c r="L406" s="18"/>
      <c r="M406" s="18"/>
      <c r="N406" s="18"/>
      <c r="O406" s="18"/>
    </row>
    <row r="407" spans="1:15" ht="52.5" customHeight="1" x14ac:dyDescent="0.2">
      <c r="A407" s="185"/>
      <c r="B407" s="182"/>
      <c r="C407" s="109" t="s">
        <v>258</v>
      </c>
      <c r="D407" s="26" t="s">
        <v>166</v>
      </c>
      <c r="E407" s="76"/>
      <c r="F407" s="76"/>
      <c r="G407" s="28">
        <v>828</v>
      </c>
      <c r="H407" s="28">
        <v>828</v>
      </c>
      <c r="I407" s="187"/>
      <c r="K407" s="18"/>
      <c r="L407" s="18"/>
      <c r="M407" s="18"/>
      <c r="N407" s="18"/>
      <c r="O407" s="18"/>
    </row>
    <row r="408" spans="1:15" ht="38.25" x14ac:dyDescent="0.2">
      <c r="A408" s="185"/>
      <c r="B408" s="182"/>
      <c r="C408" s="109" t="s">
        <v>259</v>
      </c>
      <c r="D408" s="26" t="s">
        <v>26</v>
      </c>
      <c r="E408" s="76"/>
      <c r="F408" s="76"/>
      <c r="G408" s="28">
        <v>7</v>
      </c>
      <c r="H408" s="28">
        <v>7</v>
      </c>
      <c r="I408" s="187"/>
      <c r="K408" s="18"/>
      <c r="L408" s="18"/>
      <c r="M408" s="18"/>
      <c r="N408" s="18"/>
      <c r="O408" s="18"/>
    </row>
    <row r="409" spans="1:15" ht="63.75" x14ac:dyDescent="0.2">
      <c r="A409" s="185"/>
      <c r="B409" s="182"/>
      <c r="C409" s="109" t="s">
        <v>260</v>
      </c>
      <c r="D409" s="26" t="s">
        <v>26</v>
      </c>
      <c r="E409" s="76"/>
      <c r="F409" s="76"/>
      <c r="G409" s="28">
        <v>1</v>
      </c>
      <c r="H409" s="28">
        <v>1</v>
      </c>
      <c r="I409" s="187"/>
      <c r="K409" s="18"/>
      <c r="L409" s="18"/>
      <c r="M409" s="18"/>
      <c r="N409" s="18"/>
      <c r="O409" s="18"/>
    </row>
    <row r="410" spans="1:15" ht="25.5" x14ac:dyDescent="0.2">
      <c r="A410" s="185"/>
      <c r="B410" s="182"/>
      <c r="C410" s="109" t="s">
        <v>261</v>
      </c>
      <c r="D410" s="26" t="s">
        <v>58</v>
      </c>
      <c r="E410" s="76"/>
      <c r="F410" s="76"/>
      <c r="G410" s="28">
        <v>0</v>
      </c>
      <c r="H410" s="28">
        <v>0</v>
      </c>
      <c r="I410" s="187"/>
      <c r="K410" s="18"/>
      <c r="L410" s="18"/>
      <c r="M410" s="18"/>
      <c r="N410" s="18"/>
      <c r="O410" s="18"/>
    </row>
    <row r="411" spans="1:15" ht="25.5" x14ac:dyDescent="0.2">
      <c r="A411" s="185"/>
      <c r="B411" s="182"/>
      <c r="C411" s="109" t="s">
        <v>262</v>
      </c>
      <c r="D411" s="26" t="s">
        <v>58</v>
      </c>
      <c r="E411" s="76"/>
      <c r="F411" s="76"/>
      <c r="G411" s="28">
        <v>0</v>
      </c>
      <c r="H411" s="28">
        <v>0</v>
      </c>
      <c r="I411" s="187"/>
      <c r="K411" s="18"/>
      <c r="L411" s="18"/>
      <c r="M411" s="18"/>
      <c r="N411" s="18"/>
      <c r="O411" s="18"/>
    </row>
    <row r="412" spans="1:15" ht="76.5" x14ac:dyDescent="0.2">
      <c r="A412" s="185"/>
      <c r="B412" s="182"/>
      <c r="C412" s="109" t="s">
        <v>263</v>
      </c>
      <c r="D412" s="26" t="s">
        <v>26</v>
      </c>
      <c r="E412" s="76"/>
      <c r="F412" s="76"/>
      <c r="G412" s="28">
        <v>0</v>
      </c>
      <c r="H412" s="28">
        <v>0</v>
      </c>
      <c r="I412" s="187"/>
      <c r="K412" s="18"/>
      <c r="L412" s="18"/>
      <c r="M412" s="18"/>
      <c r="N412" s="18"/>
      <c r="O412" s="18"/>
    </row>
    <row r="413" spans="1:15" ht="90" customHeight="1" x14ac:dyDescent="0.2">
      <c r="A413" s="185"/>
      <c r="B413" s="182"/>
      <c r="C413" s="109" t="s">
        <v>264</v>
      </c>
      <c r="D413" s="26" t="s">
        <v>26</v>
      </c>
      <c r="E413" s="76"/>
      <c r="F413" s="76"/>
      <c r="G413" s="28">
        <v>1</v>
      </c>
      <c r="H413" s="28">
        <v>1</v>
      </c>
      <c r="I413" s="187"/>
      <c r="K413" s="18"/>
      <c r="L413" s="18"/>
      <c r="M413" s="18"/>
      <c r="N413" s="18"/>
      <c r="O413" s="18"/>
    </row>
    <row r="414" spans="1:15" ht="102" x14ac:dyDescent="0.2">
      <c r="A414" s="185"/>
      <c r="B414" s="182"/>
      <c r="C414" s="109" t="s">
        <v>265</v>
      </c>
      <c r="D414" s="26" t="s">
        <v>58</v>
      </c>
      <c r="E414" s="76"/>
      <c r="F414" s="76"/>
      <c r="G414" s="28">
        <v>3.7839999999999998</v>
      </c>
      <c r="H414" s="28">
        <v>3.7839999999999998</v>
      </c>
      <c r="I414" s="187"/>
      <c r="K414" s="18"/>
      <c r="L414" s="18"/>
      <c r="M414" s="18"/>
      <c r="N414" s="18"/>
      <c r="O414" s="18"/>
    </row>
    <row r="415" spans="1:15" ht="15.75" customHeight="1" x14ac:dyDescent="0.2">
      <c r="A415" s="185"/>
      <c r="B415" s="182"/>
      <c r="C415" s="53" t="s">
        <v>63</v>
      </c>
      <c r="D415" s="24" t="s">
        <v>17</v>
      </c>
      <c r="E415" s="30">
        <f>SUM(E416:E419)</f>
        <v>922482.58294999995</v>
      </c>
      <c r="F415" s="30">
        <f>SUM(F416:F419)</f>
        <v>900890.22369999997</v>
      </c>
      <c r="G415" s="30">
        <f>SUM(G416:G419)</f>
        <v>922482.58294999995</v>
      </c>
      <c r="H415" s="30">
        <f>SUM(H416:H419)</f>
        <v>900890.22369999997</v>
      </c>
      <c r="I415" s="187"/>
      <c r="K415" s="18"/>
      <c r="L415" s="18"/>
      <c r="M415" s="18"/>
      <c r="N415" s="18"/>
      <c r="O415" s="18"/>
    </row>
    <row r="416" spans="1:15" ht="15.75" customHeight="1" x14ac:dyDescent="0.2">
      <c r="A416" s="185"/>
      <c r="B416" s="182"/>
      <c r="C416" s="45" t="s">
        <v>36</v>
      </c>
      <c r="D416" s="28" t="s">
        <v>17</v>
      </c>
      <c r="E416" s="30">
        <v>586364.25624000002</v>
      </c>
      <c r="F416" s="30">
        <v>586364.25601999997</v>
      </c>
      <c r="G416" s="30">
        <v>586364.25624000002</v>
      </c>
      <c r="H416" s="30">
        <v>586364.25601999997</v>
      </c>
      <c r="I416" s="187"/>
      <c r="J416" s="57"/>
      <c r="K416" s="18"/>
      <c r="L416" s="18"/>
      <c r="M416" s="18"/>
      <c r="N416" s="18"/>
      <c r="O416" s="18"/>
    </row>
    <row r="417" spans="1:15" x14ac:dyDescent="0.2">
      <c r="A417" s="185"/>
      <c r="B417" s="182"/>
      <c r="C417" s="45" t="s">
        <v>27</v>
      </c>
      <c r="D417" s="28" t="s">
        <v>17</v>
      </c>
      <c r="E417" s="30">
        <v>176877.79814999999</v>
      </c>
      <c r="F417" s="30">
        <v>162908.42469000001</v>
      </c>
      <c r="G417" s="30">
        <v>176877.79814999999</v>
      </c>
      <c r="H417" s="30">
        <v>162908.42469000001</v>
      </c>
      <c r="I417" s="187"/>
      <c r="J417" s="57"/>
      <c r="K417" s="18"/>
      <c r="L417" s="18"/>
      <c r="M417" s="18"/>
      <c r="N417" s="18"/>
      <c r="O417" s="18"/>
    </row>
    <row r="418" spans="1:15" ht="15.75" customHeight="1" x14ac:dyDescent="0.2">
      <c r="A418" s="185"/>
      <c r="B418" s="182"/>
      <c r="C418" s="72" t="s">
        <v>18</v>
      </c>
      <c r="D418" s="28" t="s">
        <v>17</v>
      </c>
      <c r="E418" s="30">
        <v>75005.423320000002</v>
      </c>
      <c r="F418" s="30">
        <v>68949.067249999993</v>
      </c>
      <c r="G418" s="30">
        <v>75005.423320000002</v>
      </c>
      <c r="H418" s="30">
        <v>68949.067249999993</v>
      </c>
      <c r="I418" s="187"/>
      <c r="J418" s="57"/>
      <c r="K418" s="18"/>
      <c r="L418" s="18"/>
      <c r="M418" s="18"/>
      <c r="N418" s="18"/>
      <c r="O418" s="18"/>
    </row>
    <row r="419" spans="1:15" x14ac:dyDescent="0.2">
      <c r="A419" s="186"/>
      <c r="B419" s="182"/>
      <c r="C419" s="109" t="s">
        <v>266</v>
      </c>
      <c r="D419" s="28" t="s">
        <v>17</v>
      </c>
      <c r="E419" s="30">
        <v>84235.105240000004</v>
      </c>
      <c r="F419" s="30">
        <v>82668.475739999994</v>
      </c>
      <c r="G419" s="30">
        <v>84235.105240000004</v>
      </c>
      <c r="H419" s="30">
        <v>82668.475739999994</v>
      </c>
      <c r="I419" s="187"/>
      <c r="J419" s="57"/>
      <c r="K419" s="18"/>
      <c r="L419" s="18"/>
      <c r="M419" s="18"/>
      <c r="N419" s="18"/>
      <c r="O419" s="18"/>
    </row>
    <row r="420" spans="1:15" ht="24" customHeight="1" x14ac:dyDescent="0.2">
      <c r="A420" s="184">
        <v>37</v>
      </c>
      <c r="B420" s="182" t="s">
        <v>267</v>
      </c>
      <c r="C420" s="109" t="s">
        <v>268</v>
      </c>
      <c r="D420" s="26" t="s">
        <v>14</v>
      </c>
      <c r="E420" s="76"/>
      <c r="F420" s="76"/>
      <c r="G420" s="28">
        <v>616</v>
      </c>
      <c r="H420" s="28">
        <v>614.20000000000005</v>
      </c>
      <c r="I420" s="187">
        <f>((G420/H420+G421/H421+H422/G422+G423/H423+H424/G424+H425/G425+H426/G426+H427/G427)/8)*100</f>
        <v>111.33245855146407</v>
      </c>
      <c r="K420" s="18"/>
      <c r="L420" s="18"/>
      <c r="M420" s="18"/>
      <c r="N420" s="18"/>
      <c r="O420" s="18"/>
    </row>
    <row r="421" spans="1:15" ht="25.5" x14ac:dyDescent="0.2">
      <c r="A421" s="185"/>
      <c r="B421" s="182"/>
      <c r="C421" s="109" t="s">
        <v>269</v>
      </c>
      <c r="D421" s="26"/>
      <c r="E421" s="76"/>
      <c r="F421" s="76"/>
      <c r="G421" s="28">
        <v>224.7</v>
      </c>
      <c r="H421" s="28">
        <v>222.9</v>
      </c>
      <c r="I421" s="187"/>
      <c r="K421" s="18"/>
      <c r="L421" s="18"/>
      <c r="M421" s="18"/>
      <c r="N421" s="18"/>
      <c r="O421" s="18"/>
    </row>
    <row r="422" spans="1:15" ht="51" x14ac:dyDescent="0.2">
      <c r="A422" s="185"/>
      <c r="B422" s="182"/>
      <c r="C422" s="109" t="s">
        <v>270</v>
      </c>
      <c r="D422" s="26"/>
      <c r="E422" s="76"/>
      <c r="F422" s="76"/>
      <c r="G422" s="28">
        <v>149.69999999999999</v>
      </c>
      <c r="H422" s="28">
        <v>158.4</v>
      </c>
      <c r="I422" s="187"/>
      <c r="K422" s="18"/>
      <c r="L422" s="18"/>
      <c r="M422" s="18"/>
      <c r="N422" s="18"/>
      <c r="O422" s="18"/>
    </row>
    <row r="423" spans="1:15" ht="38.25" x14ac:dyDescent="0.2">
      <c r="A423" s="185"/>
      <c r="B423" s="182"/>
      <c r="C423" s="109" t="s">
        <v>271</v>
      </c>
      <c r="D423" s="26"/>
      <c r="E423" s="76"/>
      <c r="F423" s="76"/>
      <c r="G423" s="28">
        <v>33.799999999999997</v>
      </c>
      <c r="H423" s="28">
        <v>32.1</v>
      </c>
      <c r="I423" s="187"/>
      <c r="K423" s="18"/>
      <c r="L423" s="18"/>
      <c r="M423" s="18"/>
      <c r="N423" s="18"/>
      <c r="O423" s="18"/>
    </row>
    <row r="424" spans="1:15" ht="89.25" x14ac:dyDescent="0.2">
      <c r="A424" s="185"/>
      <c r="B424" s="182"/>
      <c r="C424" s="109" t="s">
        <v>272</v>
      </c>
      <c r="D424" s="26"/>
      <c r="E424" s="76"/>
      <c r="F424" s="76"/>
      <c r="G424" s="28">
        <v>50</v>
      </c>
      <c r="H424" s="28">
        <v>79.05</v>
      </c>
      <c r="I424" s="187"/>
      <c r="J424" s="18"/>
      <c r="K424" s="18"/>
      <c r="L424" s="18"/>
      <c r="M424" s="18"/>
      <c r="N424" s="18"/>
      <c r="O424" s="18"/>
    </row>
    <row r="425" spans="1:15" ht="38.25" x14ac:dyDescent="0.2">
      <c r="A425" s="185"/>
      <c r="B425" s="182"/>
      <c r="C425" s="109" t="s">
        <v>273</v>
      </c>
      <c r="D425" s="26"/>
      <c r="E425" s="76"/>
      <c r="F425" s="76"/>
      <c r="G425" s="28">
        <v>56.9</v>
      </c>
      <c r="H425" s="28">
        <v>57.1</v>
      </c>
      <c r="I425" s="187"/>
      <c r="J425" s="18"/>
      <c r="K425" s="18"/>
      <c r="L425" s="18"/>
      <c r="M425" s="18"/>
      <c r="N425" s="18"/>
      <c r="O425" s="18"/>
    </row>
    <row r="426" spans="1:15" ht="38.25" customHeight="1" x14ac:dyDescent="0.2">
      <c r="A426" s="185"/>
      <c r="B426" s="182"/>
      <c r="C426" s="109" t="s">
        <v>274</v>
      </c>
      <c r="D426" s="26"/>
      <c r="E426" s="76"/>
      <c r="F426" s="76"/>
      <c r="G426" s="28">
        <v>10</v>
      </c>
      <c r="H426" s="28">
        <v>12</v>
      </c>
      <c r="I426" s="187"/>
      <c r="J426" s="18"/>
      <c r="K426" s="18"/>
      <c r="L426" s="18"/>
      <c r="M426" s="18"/>
      <c r="N426" s="18"/>
      <c r="O426" s="18"/>
    </row>
    <row r="427" spans="1:15" ht="39" customHeight="1" x14ac:dyDescent="0.2">
      <c r="A427" s="185"/>
      <c r="B427" s="182"/>
      <c r="C427" s="109" t="s">
        <v>275</v>
      </c>
      <c r="D427" s="26"/>
      <c r="E427" s="76"/>
      <c r="F427" s="76"/>
      <c r="G427" s="28">
        <v>2</v>
      </c>
      <c r="H427" s="28">
        <v>2</v>
      </c>
      <c r="I427" s="187"/>
      <c r="J427" s="18"/>
      <c r="K427" s="18"/>
      <c r="L427" s="18"/>
      <c r="M427" s="18"/>
      <c r="N427" s="18"/>
      <c r="O427" s="18"/>
    </row>
    <row r="428" spans="1:15" x14ac:dyDescent="0.2">
      <c r="A428" s="185"/>
      <c r="B428" s="182"/>
      <c r="C428" s="110" t="s">
        <v>63</v>
      </c>
      <c r="D428" s="84" t="s">
        <v>17</v>
      </c>
      <c r="E428" s="36">
        <f>SUM(E429:E432)</f>
        <v>0</v>
      </c>
      <c r="F428" s="36">
        <f>SUM(F429:F432)</f>
        <v>0</v>
      </c>
      <c r="G428" s="36">
        <f>SUM(G429:G432)</f>
        <v>0</v>
      </c>
      <c r="H428" s="36">
        <f>SUM(H429:H432)</f>
        <v>0</v>
      </c>
      <c r="I428" s="187"/>
      <c r="J428" s="18"/>
      <c r="K428" s="18"/>
      <c r="L428" s="18"/>
      <c r="M428" s="18"/>
      <c r="N428" s="18"/>
      <c r="O428" s="18"/>
    </row>
    <row r="429" spans="1:15" x14ac:dyDescent="0.2">
      <c r="A429" s="185"/>
      <c r="B429" s="182"/>
      <c r="C429" s="109" t="s">
        <v>36</v>
      </c>
      <c r="D429" s="72" t="s">
        <v>17</v>
      </c>
      <c r="E429" s="36">
        <v>0</v>
      </c>
      <c r="F429" s="36">
        <v>0</v>
      </c>
      <c r="G429" s="36">
        <v>0</v>
      </c>
      <c r="H429" s="36">
        <v>0</v>
      </c>
      <c r="I429" s="187"/>
      <c r="J429" s="18"/>
      <c r="K429" s="18"/>
      <c r="L429" s="18"/>
      <c r="M429" s="18"/>
      <c r="N429" s="18"/>
      <c r="O429" s="18"/>
    </row>
    <row r="430" spans="1:15" x14ac:dyDescent="0.2">
      <c r="A430" s="185"/>
      <c r="B430" s="182"/>
      <c r="C430" s="109" t="s">
        <v>27</v>
      </c>
      <c r="D430" s="72" t="s">
        <v>17</v>
      </c>
      <c r="E430" s="36">
        <v>0</v>
      </c>
      <c r="F430" s="36">
        <v>0</v>
      </c>
      <c r="G430" s="36">
        <v>0</v>
      </c>
      <c r="H430" s="36">
        <v>0</v>
      </c>
      <c r="I430" s="187"/>
      <c r="J430" s="18"/>
      <c r="K430" s="18"/>
      <c r="L430" s="18"/>
      <c r="M430" s="18"/>
      <c r="N430" s="18"/>
      <c r="O430" s="18"/>
    </row>
    <row r="431" spans="1:15" x14ac:dyDescent="0.2">
      <c r="A431" s="185"/>
      <c r="B431" s="182"/>
      <c r="C431" s="109" t="s">
        <v>18</v>
      </c>
      <c r="D431" s="72" t="s">
        <v>17</v>
      </c>
      <c r="E431" s="36">
        <v>0</v>
      </c>
      <c r="F431" s="36">
        <v>0</v>
      </c>
      <c r="G431" s="36">
        <v>0</v>
      </c>
      <c r="H431" s="36">
        <v>0</v>
      </c>
      <c r="I431" s="187"/>
      <c r="J431" s="18"/>
      <c r="K431" s="18"/>
      <c r="L431" s="18"/>
      <c r="M431" s="18"/>
      <c r="N431" s="18"/>
      <c r="O431" s="18"/>
    </row>
    <row r="432" spans="1:15" x14ac:dyDescent="0.2">
      <c r="A432" s="186"/>
      <c r="B432" s="182"/>
      <c r="C432" s="109" t="s">
        <v>266</v>
      </c>
      <c r="D432" s="72"/>
      <c r="E432" s="36">
        <v>0</v>
      </c>
      <c r="F432" s="36">
        <v>0</v>
      </c>
      <c r="G432" s="36">
        <v>0</v>
      </c>
      <c r="H432" s="36">
        <v>0</v>
      </c>
      <c r="I432" s="187"/>
      <c r="J432" s="18"/>
      <c r="K432" s="18"/>
      <c r="L432" s="18"/>
      <c r="M432" s="18"/>
      <c r="N432" s="18"/>
      <c r="O432" s="18"/>
    </row>
    <row r="433" spans="2:15" x14ac:dyDescent="0.2">
      <c r="B433" s="111"/>
      <c r="C433" s="111"/>
      <c r="J433" s="18"/>
      <c r="K433" s="18"/>
      <c r="L433" s="18"/>
      <c r="M433" s="18"/>
      <c r="N433" s="18"/>
      <c r="O433" s="18"/>
    </row>
    <row r="434" spans="2:15" x14ac:dyDescent="0.2">
      <c r="B434" s="111"/>
      <c r="C434" s="111"/>
      <c r="J434" s="18"/>
      <c r="K434" s="18"/>
      <c r="L434" s="18"/>
      <c r="M434" s="18"/>
      <c r="N434" s="18"/>
      <c r="O434" s="18"/>
    </row>
  </sheetData>
  <mergeCells count="133">
    <mergeCell ref="J13:J17"/>
    <mergeCell ref="K13:N14"/>
    <mergeCell ref="A18:A24"/>
    <mergeCell ref="B18:B24"/>
    <mergeCell ref="I18:I24"/>
    <mergeCell ref="F1:I1"/>
    <mergeCell ref="B2:I2"/>
    <mergeCell ref="E4:F4"/>
    <mergeCell ref="G4:H4"/>
    <mergeCell ref="I4:I5"/>
    <mergeCell ref="A5:B5"/>
    <mergeCell ref="C5:F5"/>
    <mergeCell ref="I6:I17"/>
    <mergeCell ref="B7:B17"/>
    <mergeCell ref="A7:A17"/>
    <mergeCell ref="J31:J36"/>
    <mergeCell ref="A43:A48"/>
    <mergeCell ref="B43:B48"/>
    <mergeCell ref="I43:I48"/>
    <mergeCell ref="B37:B42"/>
    <mergeCell ref="A37:A42"/>
    <mergeCell ref="I37:I42"/>
    <mergeCell ref="A25:A30"/>
    <mergeCell ref="B25:B30"/>
    <mergeCell ref="I25:I30"/>
    <mergeCell ref="A31:A36"/>
    <mergeCell ref="B31:B36"/>
    <mergeCell ref="I31:I36"/>
    <mergeCell ref="A72:A84"/>
    <mergeCell ref="B72:B84"/>
    <mergeCell ref="I72:I84"/>
    <mergeCell ref="A85:A96"/>
    <mergeCell ref="B85:B96"/>
    <mergeCell ref="I85:I96"/>
    <mergeCell ref="A49:A63"/>
    <mergeCell ref="B49:B63"/>
    <mergeCell ref="I49:I63"/>
    <mergeCell ref="A64:A71"/>
    <mergeCell ref="B64:B71"/>
    <mergeCell ref="I64:I71"/>
    <mergeCell ref="J96:M96"/>
    <mergeCell ref="A149:A156"/>
    <mergeCell ref="B149:B156"/>
    <mergeCell ref="I149:I156"/>
    <mergeCell ref="A157:A164"/>
    <mergeCell ref="B157:B164"/>
    <mergeCell ref="I157:I164"/>
    <mergeCell ref="A134:A142"/>
    <mergeCell ref="B134:B142"/>
    <mergeCell ref="I134:I142"/>
    <mergeCell ref="A143:A148"/>
    <mergeCell ref="B143:B148"/>
    <mergeCell ref="I143:I148"/>
    <mergeCell ref="A97:A107"/>
    <mergeCell ref="B97:B107"/>
    <mergeCell ref="I97:I107"/>
    <mergeCell ref="A108:A133"/>
    <mergeCell ref="B108:B133"/>
    <mergeCell ref="I108:I133"/>
    <mergeCell ref="A226:A241"/>
    <mergeCell ref="B226:B241"/>
    <mergeCell ref="C226:H226"/>
    <mergeCell ref="I226:I241"/>
    <mergeCell ref="C234:H234"/>
    <mergeCell ref="A242:A244"/>
    <mergeCell ref="B242:B244"/>
    <mergeCell ref="I242:I244"/>
    <mergeCell ref="A218:A225"/>
    <mergeCell ref="B218:B225"/>
    <mergeCell ref="I218:I225"/>
    <mergeCell ref="A262:A269"/>
    <mergeCell ref="B262:B269"/>
    <mergeCell ref="I262:I269"/>
    <mergeCell ref="A270:A298"/>
    <mergeCell ref="B270:B298"/>
    <mergeCell ref="I270:I298"/>
    <mergeCell ref="A245:A252"/>
    <mergeCell ref="B245:B252"/>
    <mergeCell ref="I245:I252"/>
    <mergeCell ref="B253:B261"/>
    <mergeCell ref="A253:A261"/>
    <mergeCell ref="I253:I261"/>
    <mergeCell ref="B318:B322"/>
    <mergeCell ref="I318:I322"/>
    <mergeCell ref="B323:B331"/>
    <mergeCell ref="I323:I331"/>
    <mergeCell ref="A299:A310"/>
    <mergeCell ref="B299:B310"/>
    <mergeCell ref="I299:I310"/>
    <mergeCell ref="A311:A331"/>
    <mergeCell ref="B311:H311"/>
    <mergeCell ref="I311:I312"/>
    <mergeCell ref="B312:F312"/>
    <mergeCell ref="B313:B317"/>
    <mergeCell ref="I313:I317"/>
    <mergeCell ref="B375:B383"/>
    <mergeCell ref="I375:I383"/>
    <mergeCell ref="A353:A358"/>
    <mergeCell ref="B353:B358"/>
    <mergeCell ref="I353:I358"/>
    <mergeCell ref="A359:A362"/>
    <mergeCell ref="B359:B362"/>
    <mergeCell ref="I359:I362"/>
    <mergeCell ref="A332:A341"/>
    <mergeCell ref="B332:B341"/>
    <mergeCell ref="I332:I341"/>
    <mergeCell ref="A342:A352"/>
    <mergeCell ref="B342:B352"/>
    <mergeCell ref="I342:I352"/>
    <mergeCell ref="A165:A217"/>
    <mergeCell ref="B165:B217"/>
    <mergeCell ref="I165:I217"/>
    <mergeCell ref="A420:A432"/>
    <mergeCell ref="B420:B432"/>
    <mergeCell ref="I420:I432"/>
    <mergeCell ref="A396:A404"/>
    <mergeCell ref="B396:B403"/>
    <mergeCell ref="I396:I404"/>
    <mergeCell ref="C404:H404"/>
    <mergeCell ref="A405:A419"/>
    <mergeCell ref="B405:B419"/>
    <mergeCell ref="I405:I419"/>
    <mergeCell ref="A384:A389"/>
    <mergeCell ref="B384:B389"/>
    <mergeCell ref="I384:I389"/>
    <mergeCell ref="A390:A395"/>
    <mergeCell ref="B390:B395"/>
    <mergeCell ref="I390:I395"/>
    <mergeCell ref="C395:H395"/>
    <mergeCell ref="A363:A374"/>
    <mergeCell ref="B363:B374"/>
    <mergeCell ref="I363:I374"/>
    <mergeCell ref="A375:A383"/>
  </mergeCells>
  <pageMargins left="0.74803149606299213" right="0.74803149606299213" top="0.39370078740157483" bottom="0.39370078740157483" header="0.51181102362204722" footer="0.51181102362204722"/>
  <pageSetup paperSize="9" scale="10" orientation="landscape" r:id="rId1"/>
  <headerFooter alignWithMargins="0"/>
  <rowBreaks count="3" manualBreakCount="3">
    <brk id="144" max="16383" man="1"/>
    <brk id="221" max="16383" man="1"/>
    <brk id="314" max="16383" man="1"/>
  </rowBreaks>
  <ignoredErrors>
    <ignoredError sqref="H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workbookViewId="0">
      <selection activeCell="H41" sqref="H41"/>
    </sheetView>
  </sheetViews>
  <sheetFormatPr defaultRowHeight="15" x14ac:dyDescent="0.25"/>
  <cols>
    <col min="1" max="1" width="9.140625" style="120"/>
    <col min="2" max="2" width="65.28515625" customWidth="1"/>
    <col min="3" max="3" width="38.5703125" customWidth="1"/>
  </cols>
  <sheetData>
    <row r="1" spans="1:4" x14ac:dyDescent="0.25">
      <c r="A1" s="118"/>
      <c r="B1" s="2"/>
      <c r="C1" s="3" t="s">
        <v>276</v>
      </c>
    </row>
    <row r="2" spans="1:4" x14ac:dyDescent="0.25">
      <c r="A2" s="118"/>
      <c r="B2" s="2"/>
      <c r="C2" s="2"/>
    </row>
    <row r="3" spans="1:4" x14ac:dyDescent="0.25">
      <c r="A3" s="214" t="s">
        <v>277</v>
      </c>
      <c r="B3" s="215" t="s">
        <v>7</v>
      </c>
      <c r="C3" s="216" t="s">
        <v>3</v>
      </c>
    </row>
    <row r="4" spans="1:4" x14ac:dyDescent="0.25">
      <c r="A4" s="214"/>
      <c r="B4" s="215"/>
      <c r="C4" s="217"/>
    </row>
    <row r="5" spans="1:4" ht="60" x14ac:dyDescent="0.25">
      <c r="A5" s="119">
        <v>1</v>
      </c>
      <c r="B5" s="16" t="s">
        <v>204</v>
      </c>
      <c r="C5" s="114">
        <v>419.8</v>
      </c>
    </row>
    <row r="6" spans="1:4" ht="30" x14ac:dyDescent="0.25">
      <c r="A6" s="119">
        <v>2</v>
      </c>
      <c r="B6" s="16" t="s">
        <v>362</v>
      </c>
      <c r="C6" s="115">
        <v>414.5</v>
      </c>
    </row>
    <row r="7" spans="1:4" ht="60" x14ac:dyDescent="0.25">
      <c r="A7" s="177">
        <v>3</v>
      </c>
      <c r="B7" s="17" t="s">
        <v>285</v>
      </c>
      <c r="C7" s="115">
        <v>230.8</v>
      </c>
    </row>
    <row r="8" spans="1:4" ht="90" x14ac:dyDescent="0.25">
      <c r="A8" s="177">
        <v>4</v>
      </c>
      <c r="B8" s="16" t="s">
        <v>235</v>
      </c>
      <c r="C8" s="114">
        <v>225.4</v>
      </c>
      <c r="D8" s="129"/>
    </row>
    <row r="9" spans="1:4" ht="45" x14ac:dyDescent="0.25">
      <c r="A9" s="177">
        <v>5</v>
      </c>
      <c r="B9" s="16" t="s">
        <v>297</v>
      </c>
      <c r="C9" s="115">
        <v>210.1</v>
      </c>
      <c r="D9" s="129"/>
    </row>
    <row r="10" spans="1:4" ht="45" x14ac:dyDescent="0.25">
      <c r="A10" s="177">
        <v>6</v>
      </c>
      <c r="B10" s="16" t="s">
        <v>177</v>
      </c>
      <c r="C10" s="114">
        <v>174</v>
      </c>
      <c r="D10" s="129"/>
    </row>
    <row r="11" spans="1:4" ht="60" x14ac:dyDescent="0.25">
      <c r="A11" s="177">
        <v>7</v>
      </c>
      <c r="B11" s="16" t="s">
        <v>406</v>
      </c>
      <c r="C11" s="115">
        <v>153.30000000000001</v>
      </c>
      <c r="D11" s="129"/>
    </row>
    <row r="12" spans="1:4" ht="45" x14ac:dyDescent="0.25">
      <c r="A12" s="177">
        <v>8</v>
      </c>
      <c r="B12" s="16" t="s">
        <v>64</v>
      </c>
      <c r="C12" s="114">
        <v>152.69999999999999</v>
      </c>
      <c r="D12" s="129"/>
    </row>
    <row r="13" spans="1:4" ht="33" customHeight="1" x14ac:dyDescent="0.25">
      <c r="A13" s="177">
        <v>9</v>
      </c>
      <c r="B13" s="16" t="s">
        <v>370</v>
      </c>
      <c r="C13" s="114">
        <v>150.80000000000001</v>
      </c>
      <c r="D13" s="129"/>
    </row>
    <row r="14" spans="1:4" ht="60" x14ac:dyDescent="0.25">
      <c r="A14" s="177">
        <v>10</v>
      </c>
      <c r="B14" s="16" t="s">
        <v>117</v>
      </c>
      <c r="C14" s="114">
        <v>139.5</v>
      </c>
      <c r="D14" s="129"/>
    </row>
    <row r="15" spans="1:4" ht="75" x14ac:dyDescent="0.25">
      <c r="A15" s="177">
        <v>11</v>
      </c>
      <c r="B15" s="16" t="s">
        <v>29</v>
      </c>
      <c r="C15" s="114">
        <v>138.5</v>
      </c>
    </row>
    <row r="16" spans="1:4" ht="60.75" customHeight="1" x14ac:dyDescent="0.25">
      <c r="A16" s="177">
        <v>12</v>
      </c>
      <c r="B16" s="16" t="s">
        <v>405</v>
      </c>
      <c r="C16" s="114">
        <v>133.69999999999999</v>
      </c>
    </row>
    <row r="17" spans="1:4" ht="47.25" customHeight="1" x14ac:dyDescent="0.25">
      <c r="A17" s="177">
        <v>13</v>
      </c>
      <c r="B17" s="16" t="s">
        <v>353</v>
      </c>
      <c r="C17" s="114">
        <v>133.30000000000001</v>
      </c>
    </row>
    <row r="18" spans="1:4" ht="60" x14ac:dyDescent="0.25">
      <c r="A18" s="177">
        <v>14</v>
      </c>
      <c r="B18" s="16" t="s">
        <v>403</v>
      </c>
      <c r="C18" s="114">
        <v>133.19999999999999</v>
      </c>
    </row>
    <row r="19" spans="1:4" ht="45" x14ac:dyDescent="0.25">
      <c r="A19" s="177">
        <v>15</v>
      </c>
      <c r="B19" s="16" t="s">
        <v>178</v>
      </c>
      <c r="C19" s="115">
        <v>128.80000000000001</v>
      </c>
    </row>
    <row r="20" spans="1:4" ht="30" x14ac:dyDescent="0.25">
      <c r="A20" s="177">
        <v>16</v>
      </c>
      <c r="B20" s="16" t="s">
        <v>13</v>
      </c>
      <c r="C20" s="114">
        <v>122.1</v>
      </c>
    </row>
    <row r="21" spans="1:4" ht="30" x14ac:dyDescent="0.25">
      <c r="A21" s="177">
        <v>17</v>
      </c>
      <c r="B21" s="16" t="s">
        <v>324</v>
      </c>
      <c r="C21" s="114">
        <v>121.6</v>
      </c>
      <c r="D21" s="129"/>
    </row>
    <row r="22" spans="1:4" ht="60" x14ac:dyDescent="0.25">
      <c r="A22" s="177">
        <v>18</v>
      </c>
      <c r="B22" s="16" t="s">
        <v>165</v>
      </c>
      <c r="C22" s="114">
        <v>112</v>
      </c>
      <c r="D22" s="129"/>
    </row>
    <row r="23" spans="1:4" ht="45" x14ac:dyDescent="0.25">
      <c r="A23" s="177">
        <v>19</v>
      </c>
      <c r="B23" s="16" t="s">
        <v>404</v>
      </c>
      <c r="C23" s="116">
        <v>111.3</v>
      </c>
      <c r="D23" s="129"/>
    </row>
    <row r="24" spans="1:4" ht="60" x14ac:dyDescent="0.25">
      <c r="A24" s="177">
        <v>20</v>
      </c>
      <c r="B24" s="16" t="s">
        <v>38</v>
      </c>
      <c r="C24" s="114">
        <v>109.6</v>
      </c>
    </row>
    <row r="25" spans="1:4" ht="45" x14ac:dyDescent="0.25">
      <c r="A25" s="177">
        <v>21</v>
      </c>
      <c r="B25" s="16" t="s">
        <v>321</v>
      </c>
      <c r="C25" s="114">
        <v>108.7</v>
      </c>
    </row>
    <row r="26" spans="1:4" ht="48.75" customHeight="1" x14ac:dyDescent="0.25">
      <c r="A26" s="177">
        <v>22</v>
      </c>
      <c r="B26" s="16" t="s">
        <v>320</v>
      </c>
      <c r="C26" s="114">
        <v>102.4</v>
      </c>
    </row>
    <row r="27" spans="1:4" ht="47.25" customHeight="1" x14ac:dyDescent="0.25">
      <c r="A27" s="177">
        <v>23</v>
      </c>
      <c r="B27" s="16" t="s">
        <v>319</v>
      </c>
      <c r="C27" s="114">
        <v>102.2</v>
      </c>
    </row>
    <row r="28" spans="1:4" ht="30" x14ac:dyDescent="0.25">
      <c r="A28" s="177">
        <v>24</v>
      </c>
      <c r="B28" s="16" t="s">
        <v>298</v>
      </c>
      <c r="C28" s="114">
        <v>101.7</v>
      </c>
      <c r="D28" s="129"/>
    </row>
    <row r="29" spans="1:4" ht="30" x14ac:dyDescent="0.25">
      <c r="A29" s="177">
        <v>25</v>
      </c>
      <c r="B29" s="16" t="s">
        <v>41</v>
      </c>
      <c r="C29" s="114">
        <v>101.6</v>
      </c>
      <c r="D29" s="129"/>
    </row>
    <row r="30" spans="1:4" ht="44.25" customHeight="1" x14ac:dyDescent="0.25">
      <c r="A30" s="177">
        <v>26</v>
      </c>
      <c r="B30" s="16" t="s">
        <v>172</v>
      </c>
      <c r="C30" s="114">
        <v>101.2</v>
      </c>
      <c r="D30" s="129"/>
    </row>
    <row r="31" spans="1:4" ht="45" customHeight="1" x14ac:dyDescent="0.25">
      <c r="A31" s="177">
        <v>27</v>
      </c>
      <c r="B31" s="16" t="s">
        <v>95</v>
      </c>
      <c r="C31" s="115">
        <v>101.1</v>
      </c>
      <c r="D31" s="129"/>
    </row>
    <row r="32" spans="1:4" ht="45" x14ac:dyDescent="0.25">
      <c r="A32" s="177">
        <v>28</v>
      </c>
      <c r="B32" s="17" t="s">
        <v>395</v>
      </c>
      <c r="C32" s="117">
        <v>101</v>
      </c>
    </row>
    <row r="33" spans="1:3" ht="60" x14ac:dyDescent="0.25">
      <c r="A33" s="177">
        <v>29</v>
      </c>
      <c r="B33" s="16" t="s">
        <v>56</v>
      </c>
      <c r="C33" s="114">
        <v>100.3</v>
      </c>
    </row>
    <row r="34" spans="1:3" ht="30.75" customHeight="1" x14ac:dyDescent="0.25">
      <c r="A34" s="177">
        <v>30</v>
      </c>
      <c r="B34" s="16" t="s">
        <v>221</v>
      </c>
      <c r="C34" s="114">
        <v>100</v>
      </c>
    </row>
    <row r="35" spans="1:3" ht="45" x14ac:dyDescent="0.25">
      <c r="A35" s="177">
        <v>31</v>
      </c>
      <c r="B35" s="16" t="s">
        <v>230</v>
      </c>
      <c r="C35" s="114">
        <v>100</v>
      </c>
    </row>
    <row r="36" spans="1:3" ht="45" x14ac:dyDescent="0.25">
      <c r="A36" s="177">
        <v>32</v>
      </c>
      <c r="B36" s="16" t="s">
        <v>316</v>
      </c>
      <c r="C36" s="114">
        <v>100</v>
      </c>
    </row>
    <row r="37" spans="1:3" ht="30" x14ac:dyDescent="0.25">
      <c r="A37" s="177">
        <v>33</v>
      </c>
      <c r="B37" s="16" t="s">
        <v>245</v>
      </c>
      <c r="C37" s="114">
        <v>100</v>
      </c>
    </row>
    <row r="38" spans="1:3" ht="30" x14ac:dyDescent="0.25">
      <c r="A38" s="177">
        <v>34</v>
      </c>
      <c r="B38" s="113" t="s">
        <v>493</v>
      </c>
      <c r="C38" s="114">
        <v>97</v>
      </c>
    </row>
    <row r="39" spans="1:3" ht="60" x14ac:dyDescent="0.25">
      <c r="A39" s="177">
        <v>35</v>
      </c>
      <c r="B39" s="16" t="s">
        <v>328</v>
      </c>
      <c r="C39" s="114">
        <v>94.9</v>
      </c>
    </row>
    <row r="40" spans="1:3" ht="30" x14ac:dyDescent="0.25">
      <c r="A40" s="177">
        <v>36</v>
      </c>
      <c r="B40" s="17" t="s">
        <v>402</v>
      </c>
      <c r="C40" s="117">
        <v>91.2</v>
      </c>
    </row>
    <row r="41" spans="1:3" ht="45" x14ac:dyDescent="0.25">
      <c r="A41" s="177">
        <v>37</v>
      </c>
      <c r="B41" s="17" t="s">
        <v>317</v>
      </c>
      <c r="C41" s="117">
        <v>62.7</v>
      </c>
    </row>
  </sheetData>
  <mergeCells count="3"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activeCell="G5" sqref="G5:G21"/>
    </sheetView>
  </sheetViews>
  <sheetFormatPr defaultRowHeight="15" x14ac:dyDescent="0.25"/>
  <cols>
    <col min="1" max="1" width="6.28515625" customWidth="1"/>
    <col min="2" max="2" width="23.7109375" customWidth="1"/>
    <col min="3" max="3" width="48.140625" customWidth="1"/>
    <col min="5" max="5" width="15" customWidth="1"/>
    <col min="6" max="6" width="14.85546875" customWidth="1"/>
    <col min="7" max="7" width="15.28515625" customWidth="1"/>
    <col min="8" max="8" width="16.140625" customWidth="1"/>
    <col min="9" max="9" width="14.5703125" customWidth="1"/>
    <col min="15" max="15" width="9.140625" customWidth="1"/>
    <col min="16" max="16" width="8.5703125" customWidth="1"/>
    <col min="17" max="17" width="9.140625" hidden="1" customWidth="1"/>
    <col min="18" max="18" width="8.5703125" hidden="1" customWidth="1"/>
    <col min="19" max="19" width="9.140625" hidden="1" customWidth="1"/>
  </cols>
  <sheetData>
    <row r="1" spans="1:19" s="121" customFormat="1" ht="12.75" x14ac:dyDescent="0.2">
      <c r="F1" s="218" t="s">
        <v>278</v>
      </c>
      <c r="G1" s="218"/>
    </row>
    <row r="2" spans="1:19" s="121" customFormat="1" ht="41.25" customHeight="1" x14ac:dyDescent="0.2">
      <c r="A2" s="226" t="s">
        <v>407</v>
      </c>
      <c r="B2" s="226"/>
      <c r="C2" s="226"/>
      <c r="D2" s="226"/>
      <c r="E2" s="226"/>
      <c r="F2" s="226"/>
      <c r="G2" s="14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s="121" customFormat="1" ht="59.25" customHeight="1" x14ac:dyDescent="0.2">
      <c r="A3" s="219" t="s">
        <v>4</v>
      </c>
      <c r="B3" s="219"/>
      <c r="C3" s="220" t="s">
        <v>5</v>
      </c>
      <c r="D3" s="220"/>
      <c r="E3" s="220"/>
      <c r="F3" s="220"/>
      <c r="G3" s="122" t="s">
        <v>3</v>
      </c>
    </row>
    <row r="4" spans="1:19" s="121" customFormat="1" ht="38.25" x14ac:dyDescent="0.2">
      <c r="A4" s="122" t="s">
        <v>6</v>
      </c>
      <c r="B4" s="123" t="s">
        <v>7</v>
      </c>
      <c r="C4" s="123" t="s">
        <v>8</v>
      </c>
      <c r="D4" s="122" t="s">
        <v>9</v>
      </c>
      <c r="E4" s="123" t="s">
        <v>10</v>
      </c>
      <c r="F4" s="123" t="s">
        <v>11</v>
      </c>
      <c r="G4" s="124"/>
    </row>
    <row r="5" spans="1:19" ht="92.25" customHeight="1" x14ac:dyDescent="0.25">
      <c r="A5" s="221">
        <v>1</v>
      </c>
      <c r="B5" s="222" t="s">
        <v>408</v>
      </c>
      <c r="C5" s="125" t="s">
        <v>409</v>
      </c>
      <c r="D5" s="126" t="s">
        <v>26</v>
      </c>
      <c r="E5" s="134">
        <v>7</v>
      </c>
      <c r="F5" s="134">
        <v>7</v>
      </c>
      <c r="G5" s="223">
        <f>((F5/E5+F6/E6+F7/E7+F8/E8+F9/E9+F10/E10+F11/E11+F12/E12+F13/E13+F14/E14+F15/E15)/11)/(F17/E17)*100</f>
        <v>104.55757820376139</v>
      </c>
    </row>
    <row r="6" spans="1:19" ht="68.25" customHeight="1" x14ac:dyDescent="0.25">
      <c r="A6" s="221"/>
      <c r="B6" s="222"/>
      <c r="C6" s="125" t="s">
        <v>410</v>
      </c>
      <c r="D6" s="126" t="s">
        <v>22</v>
      </c>
      <c r="E6" s="134">
        <v>180</v>
      </c>
      <c r="F6" s="134">
        <v>196</v>
      </c>
      <c r="G6" s="224"/>
    </row>
    <row r="7" spans="1:19" ht="40.5" customHeight="1" x14ac:dyDescent="0.25">
      <c r="A7" s="221"/>
      <c r="B7" s="222"/>
      <c r="C7" s="125" t="s">
        <v>411</v>
      </c>
      <c r="D7" s="126" t="s">
        <v>22</v>
      </c>
      <c r="E7" s="134">
        <v>320</v>
      </c>
      <c r="F7" s="134">
        <v>320</v>
      </c>
      <c r="G7" s="224"/>
    </row>
    <row r="8" spans="1:19" ht="92.25" customHeight="1" x14ac:dyDescent="0.25">
      <c r="A8" s="221"/>
      <c r="B8" s="222"/>
      <c r="C8" s="125" t="s">
        <v>412</v>
      </c>
      <c r="D8" s="126" t="s">
        <v>26</v>
      </c>
      <c r="E8" s="134">
        <v>6</v>
      </c>
      <c r="F8" s="134">
        <v>6</v>
      </c>
      <c r="G8" s="224"/>
    </row>
    <row r="9" spans="1:19" ht="90.75" customHeight="1" x14ac:dyDescent="0.25">
      <c r="A9" s="221"/>
      <c r="B9" s="222"/>
      <c r="C9" s="125" t="s">
        <v>413</v>
      </c>
      <c r="D9" s="126" t="s">
        <v>22</v>
      </c>
      <c r="E9" s="134">
        <v>600</v>
      </c>
      <c r="F9" s="134">
        <v>600</v>
      </c>
      <c r="G9" s="224"/>
    </row>
    <row r="10" spans="1:19" ht="66" customHeight="1" x14ac:dyDescent="0.25">
      <c r="A10" s="221"/>
      <c r="B10" s="222"/>
      <c r="C10" s="127" t="s">
        <v>414</v>
      </c>
      <c r="D10" s="126" t="s">
        <v>22</v>
      </c>
      <c r="E10" s="134">
        <v>600</v>
      </c>
      <c r="F10" s="134">
        <v>600</v>
      </c>
      <c r="G10" s="224"/>
    </row>
    <row r="11" spans="1:19" ht="66" customHeight="1" x14ac:dyDescent="0.25">
      <c r="A11" s="221"/>
      <c r="B11" s="222"/>
      <c r="C11" s="127" t="s">
        <v>415</v>
      </c>
      <c r="D11" s="126" t="s">
        <v>26</v>
      </c>
      <c r="E11" s="134">
        <v>6</v>
      </c>
      <c r="F11" s="134">
        <v>6</v>
      </c>
      <c r="G11" s="224"/>
    </row>
    <row r="12" spans="1:19" ht="40.5" customHeight="1" x14ac:dyDescent="0.25">
      <c r="A12" s="221"/>
      <c r="B12" s="222"/>
      <c r="C12" s="125" t="s">
        <v>416</v>
      </c>
      <c r="D12" s="126" t="s">
        <v>26</v>
      </c>
      <c r="E12" s="134">
        <v>15</v>
      </c>
      <c r="F12" s="134">
        <v>15</v>
      </c>
      <c r="G12" s="224"/>
    </row>
    <row r="13" spans="1:19" ht="65.25" customHeight="1" x14ac:dyDescent="0.25">
      <c r="A13" s="221"/>
      <c r="B13" s="222"/>
      <c r="C13" s="125" t="s">
        <v>417</v>
      </c>
      <c r="D13" s="126" t="s">
        <v>26</v>
      </c>
      <c r="E13" s="134">
        <v>54</v>
      </c>
      <c r="F13" s="134">
        <v>54</v>
      </c>
      <c r="G13" s="224"/>
    </row>
    <row r="14" spans="1:19" ht="63.75" customHeight="1" x14ac:dyDescent="0.25">
      <c r="A14" s="221"/>
      <c r="B14" s="222"/>
      <c r="C14" s="127" t="s">
        <v>418</v>
      </c>
      <c r="D14" s="126" t="s">
        <v>26</v>
      </c>
      <c r="E14" s="134">
        <v>4</v>
      </c>
      <c r="F14" s="134">
        <v>4</v>
      </c>
      <c r="G14" s="224"/>
    </row>
    <row r="15" spans="1:19" ht="77.25" customHeight="1" x14ac:dyDescent="0.25">
      <c r="A15" s="221"/>
      <c r="B15" s="222"/>
      <c r="C15" s="127" t="s">
        <v>419</v>
      </c>
      <c r="D15" s="126" t="s">
        <v>26</v>
      </c>
      <c r="E15" s="134">
        <v>54</v>
      </c>
      <c r="F15" s="134">
        <v>54</v>
      </c>
      <c r="G15" s="224"/>
    </row>
    <row r="16" spans="1:19" ht="65.25" customHeight="1" x14ac:dyDescent="0.25">
      <c r="A16" s="221"/>
      <c r="B16" s="222"/>
      <c r="C16" s="127" t="s">
        <v>420</v>
      </c>
      <c r="D16" s="126" t="s">
        <v>26</v>
      </c>
      <c r="E16" s="56" t="s">
        <v>47</v>
      </c>
      <c r="F16" s="56" t="s">
        <v>47</v>
      </c>
      <c r="G16" s="224"/>
    </row>
    <row r="17" spans="1:9" x14ac:dyDescent="0.25">
      <c r="A17" s="221"/>
      <c r="B17" s="222"/>
      <c r="C17" s="125" t="s">
        <v>39</v>
      </c>
      <c r="D17" s="128" t="s">
        <v>17</v>
      </c>
      <c r="E17" s="135">
        <v>155491.68694000001</v>
      </c>
      <c r="F17" s="135">
        <v>149915.66188999999</v>
      </c>
      <c r="G17" s="224"/>
    </row>
    <row r="18" spans="1:9" x14ac:dyDescent="0.25">
      <c r="A18" s="221"/>
      <c r="B18" s="222"/>
      <c r="C18" s="125" t="s">
        <v>36</v>
      </c>
      <c r="D18" s="128" t="s">
        <v>17</v>
      </c>
      <c r="E18" s="136">
        <v>101362.46406</v>
      </c>
      <c r="F18" s="136">
        <v>101271.46399</v>
      </c>
      <c r="G18" s="224"/>
    </row>
    <row r="19" spans="1:9" x14ac:dyDescent="0.25">
      <c r="A19" s="221"/>
      <c r="B19" s="222"/>
      <c r="C19" s="125" t="s">
        <v>27</v>
      </c>
      <c r="D19" s="128" t="s">
        <v>17</v>
      </c>
      <c r="E19" s="136">
        <v>32237.31565</v>
      </c>
      <c r="F19" s="136">
        <v>32145.106299999999</v>
      </c>
      <c r="G19" s="224"/>
    </row>
    <row r="20" spans="1:9" x14ac:dyDescent="0.25">
      <c r="A20" s="221"/>
      <c r="B20" s="222"/>
      <c r="C20" s="125" t="s">
        <v>18</v>
      </c>
      <c r="D20" s="128" t="s">
        <v>17</v>
      </c>
      <c r="E20" s="136">
        <v>10649.52088</v>
      </c>
      <c r="F20" s="136">
        <v>10269.4216</v>
      </c>
      <c r="G20" s="224"/>
    </row>
    <row r="21" spans="1:9" x14ac:dyDescent="0.25">
      <c r="A21" s="221"/>
      <c r="B21" s="222"/>
      <c r="C21" s="125" t="s">
        <v>54</v>
      </c>
      <c r="D21" s="128" t="s">
        <v>17</v>
      </c>
      <c r="E21" s="136">
        <v>11242.386350000001</v>
      </c>
      <c r="F21" s="136">
        <v>6229.67</v>
      </c>
      <c r="G21" s="225"/>
    </row>
    <row r="26" spans="1:9" x14ac:dyDescent="0.25">
      <c r="B26" s="129"/>
      <c r="C26" s="129"/>
      <c r="D26" s="129"/>
      <c r="E26" s="129"/>
      <c r="F26" s="129"/>
      <c r="G26" s="129"/>
      <c r="H26" s="129"/>
      <c r="I26" s="129"/>
    </row>
    <row r="27" spans="1:9" x14ac:dyDescent="0.25">
      <c r="B27" s="129"/>
      <c r="C27" s="129"/>
      <c r="D27" s="129"/>
      <c r="E27" s="129"/>
      <c r="F27" s="129"/>
      <c r="G27" s="129"/>
      <c r="H27" s="129"/>
      <c r="I27" s="129"/>
    </row>
    <row r="28" spans="1:9" x14ac:dyDescent="0.25">
      <c r="B28" s="129"/>
      <c r="C28" s="129"/>
      <c r="D28" s="129"/>
      <c r="E28" s="129"/>
      <c r="F28" s="129"/>
      <c r="G28" s="129"/>
      <c r="H28" s="129"/>
      <c r="I28" s="129"/>
    </row>
    <row r="29" spans="1:9" x14ac:dyDescent="0.25">
      <c r="B29" s="129"/>
      <c r="C29" s="129"/>
      <c r="D29" s="129"/>
      <c r="E29" s="129"/>
      <c r="F29" s="129"/>
      <c r="G29" s="129"/>
      <c r="H29" s="129"/>
      <c r="I29" s="129"/>
    </row>
    <row r="30" spans="1:9" x14ac:dyDescent="0.25">
      <c r="B30" s="129"/>
      <c r="C30" s="129"/>
      <c r="D30" s="129"/>
      <c r="E30" s="129"/>
      <c r="F30" s="129"/>
      <c r="G30" s="129"/>
      <c r="H30" s="129"/>
      <c r="I30" s="129"/>
    </row>
    <row r="31" spans="1:9" x14ac:dyDescent="0.25">
      <c r="B31" s="129"/>
      <c r="C31" s="129"/>
      <c r="D31" s="129"/>
      <c r="E31" s="129"/>
      <c r="F31" s="129"/>
      <c r="G31" s="129"/>
      <c r="H31" s="129"/>
      <c r="I31" s="129"/>
    </row>
    <row r="32" spans="1:9" x14ac:dyDescent="0.25">
      <c r="B32" s="129"/>
      <c r="C32" s="129"/>
      <c r="D32" s="129"/>
      <c r="E32" s="129"/>
      <c r="F32" s="129"/>
      <c r="G32" s="129"/>
      <c r="H32" s="129"/>
      <c r="I32" s="129"/>
    </row>
    <row r="33" spans="2:9" x14ac:dyDescent="0.25">
      <c r="B33" s="129"/>
      <c r="C33" s="129"/>
      <c r="D33" s="129"/>
      <c r="E33" s="129"/>
      <c r="F33" s="129"/>
      <c r="G33" s="129"/>
      <c r="H33" s="129"/>
      <c r="I33" s="129"/>
    </row>
    <row r="34" spans="2:9" x14ac:dyDescent="0.25">
      <c r="B34" s="129"/>
      <c r="C34" s="129"/>
      <c r="D34" s="129"/>
      <c r="E34" s="129"/>
      <c r="F34" s="129"/>
      <c r="G34" s="129"/>
      <c r="H34" s="129"/>
      <c r="I34" s="129"/>
    </row>
    <row r="35" spans="2:9" x14ac:dyDescent="0.25">
      <c r="B35" s="129"/>
      <c r="C35" s="129"/>
      <c r="D35" s="129"/>
      <c r="E35" s="129"/>
      <c r="F35" s="129"/>
      <c r="G35" s="129"/>
      <c r="H35" s="129"/>
      <c r="I35" s="129"/>
    </row>
    <row r="36" spans="2:9" x14ac:dyDescent="0.25">
      <c r="B36" s="129"/>
      <c r="C36" s="129"/>
      <c r="D36" s="129"/>
      <c r="E36" s="129"/>
      <c r="F36" s="129"/>
      <c r="G36" s="129"/>
      <c r="H36" s="129"/>
      <c r="I36" s="129"/>
    </row>
    <row r="37" spans="2:9" x14ac:dyDescent="0.25">
      <c r="B37" s="129"/>
      <c r="C37" s="129"/>
      <c r="D37" s="129"/>
      <c r="E37" s="129"/>
      <c r="F37" s="129"/>
      <c r="G37" s="129"/>
      <c r="H37" s="129"/>
      <c r="I37" s="129"/>
    </row>
    <row r="38" spans="2:9" x14ac:dyDescent="0.25">
      <c r="B38" s="129"/>
      <c r="C38" s="129"/>
      <c r="D38" s="129"/>
      <c r="E38" s="129"/>
      <c r="F38" s="129"/>
      <c r="G38" s="129"/>
      <c r="H38" s="129"/>
      <c r="I38" s="129"/>
    </row>
    <row r="39" spans="2:9" x14ac:dyDescent="0.25">
      <c r="B39" s="129"/>
      <c r="C39" s="129"/>
      <c r="D39" s="129"/>
      <c r="E39" s="129"/>
      <c r="F39" s="129"/>
      <c r="G39" s="129"/>
      <c r="H39" s="129"/>
      <c r="I39" s="129"/>
    </row>
    <row r="40" spans="2:9" x14ac:dyDescent="0.25">
      <c r="B40" s="129"/>
      <c r="C40" s="129"/>
      <c r="D40" s="129"/>
      <c r="E40" s="129"/>
      <c r="F40" s="129"/>
      <c r="G40" s="129"/>
      <c r="H40" s="129"/>
      <c r="I40" s="129"/>
    </row>
    <row r="41" spans="2:9" x14ac:dyDescent="0.25">
      <c r="B41" s="129"/>
      <c r="C41" s="129"/>
      <c r="D41" s="129"/>
      <c r="E41" s="129"/>
      <c r="F41" s="129"/>
      <c r="G41" s="129"/>
      <c r="H41" s="129"/>
      <c r="I41" s="129"/>
    </row>
    <row r="42" spans="2:9" x14ac:dyDescent="0.25">
      <c r="B42" s="129"/>
      <c r="C42" s="129"/>
      <c r="D42" s="129"/>
      <c r="E42" s="129"/>
      <c r="F42" s="129"/>
      <c r="G42" s="129"/>
      <c r="H42" s="129"/>
      <c r="I42" s="129"/>
    </row>
    <row r="43" spans="2:9" x14ac:dyDescent="0.25">
      <c r="B43" s="129"/>
      <c r="C43" s="129"/>
      <c r="D43" s="129"/>
      <c r="E43" s="129"/>
      <c r="F43" s="129"/>
      <c r="G43" s="129"/>
      <c r="H43" s="129"/>
      <c r="I43" s="129"/>
    </row>
    <row r="44" spans="2:9" x14ac:dyDescent="0.25">
      <c r="B44" s="129"/>
      <c r="C44" s="129"/>
      <c r="D44" s="129"/>
      <c r="E44" s="129"/>
      <c r="F44" s="129"/>
      <c r="G44" s="129"/>
      <c r="H44" s="129"/>
      <c r="I44" s="129"/>
    </row>
    <row r="45" spans="2:9" x14ac:dyDescent="0.25">
      <c r="B45" s="129"/>
      <c r="C45" s="129"/>
      <c r="D45" s="129"/>
      <c r="E45" s="129"/>
      <c r="F45" s="129"/>
      <c r="G45" s="129"/>
      <c r="H45" s="129"/>
      <c r="I45" s="129"/>
    </row>
    <row r="46" spans="2:9" x14ac:dyDescent="0.25">
      <c r="B46" s="129"/>
      <c r="C46" s="129"/>
      <c r="D46" s="129"/>
      <c r="E46" s="129"/>
      <c r="F46" s="129"/>
      <c r="G46" s="129"/>
      <c r="H46" s="129"/>
      <c r="I46" s="129"/>
    </row>
    <row r="47" spans="2:9" x14ac:dyDescent="0.25">
      <c r="B47" s="129"/>
      <c r="C47" s="129"/>
      <c r="D47" s="129"/>
      <c r="E47" s="129"/>
      <c r="F47" s="129"/>
      <c r="G47" s="129"/>
      <c r="H47" s="129"/>
      <c r="I47" s="129"/>
    </row>
    <row r="48" spans="2:9" x14ac:dyDescent="0.25">
      <c r="B48" s="129"/>
      <c r="C48" s="129"/>
      <c r="D48" s="129"/>
      <c r="E48" s="129"/>
      <c r="F48" s="129"/>
      <c r="G48" s="129"/>
      <c r="H48" s="129"/>
      <c r="I48" s="129"/>
    </row>
    <row r="49" spans="2:9" x14ac:dyDescent="0.25">
      <c r="B49" s="129"/>
      <c r="C49" s="129"/>
      <c r="D49" s="129"/>
      <c r="E49" s="129"/>
      <c r="F49" s="129"/>
      <c r="G49" s="129"/>
      <c r="H49" s="129"/>
      <c r="I49" s="129"/>
    </row>
    <row r="50" spans="2:9" x14ac:dyDescent="0.25">
      <c r="B50" s="129"/>
      <c r="C50" s="129"/>
      <c r="D50" s="129"/>
      <c r="E50" s="129"/>
      <c r="F50" s="129"/>
      <c r="G50" s="129"/>
      <c r="H50" s="129"/>
      <c r="I50" s="129"/>
    </row>
    <row r="51" spans="2:9" x14ac:dyDescent="0.25">
      <c r="B51" s="129"/>
      <c r="C51" s="129"/>
      <c r="D51" s="129"/>
      <c r="E51" s="129"/>
      <c r="F51" s="129"/>
      <c r="G51" s="129"/>
      <c r="H51" s="129"/>
      <c r="I51" s="129"/>
    </row>
    <row r="52" spans="2:9" x14ac:dyDescent="0.25">
      <c r="B52" s="129"/>
      <c r="C52" s="129"/>
      <c r="D52" s="129"/>
      <c r="E52" s="129"/>
      <c r="F52" s="129"/>
      <c r="G52" s="129"/>
      <c r="H52" s="129"/>
      <c r="I52" s="129"/>
    </row>
    <row r="53" spans="2:9" x14ac:dyDescent="0.25">
      <c r="B53" s="129"/>
      <c r="C53" s="129"/>
      <c r="D53" s="129"/>
      <c r="E53" s="129"/>
      <c r="F53" s="129"/>
      <c r="G53" s="129"/>
      <c r="H53" s="129"/>
      <c r="I53" s="129"/>
    </row>
    <row r="54" spans="2:9" x14ac:dyDescent="0.25">
      <c r="B54" s="129"/>
      <c r="C54" s="129"/>
      <c r="D54" s="129"/>
      <c r="E54" s="129"/>
      <c r="F54" s="129"/>
      <c r="G54" s="129"/>
      <c r="H54" s="129"/>
      <c r="I54" s="129"/>
    </row>
    <row r="55" spans="2:9" x14ac:dyDescent="0.25">
      <c r="B55" s="129"/>
      <c r="C55" s="129"/>
      <c r="D55" s="129"/>
      <c r="E55" s="129"/>
      <c r="F55" s="129"/>
      <c r="G55" s="129"/>
      <c r="H55" s="129"/>
      <c r="I55" s="129"/>
    </row>
  </sheetData>
  <mergeCells count="7">
    <mergeCell ref="F1:G1"/>
    <mergeCell ref="A3:B3"/>
    <mergeCell ref="C3:F3"/>
    <mergeCell ref="A5:A21"/>
    <mergeCell ref="B5:B21"/>
    <mergeCell ref="G5:G21"/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38" workbookViewId="0">
      <selection activeCell="C36" sqref="C36"/>
    </sheetView>
  </sheetViews>
  <sheetFormatPr defaultRowHeight="15" x14ac:dyDescent="0.25"/>
  <cols>
    <col min="2" max="2" width="25.5703125" customWidth="1"/>
    <col min="3" max="3" width="42.7109375" customWidth="1"/>
    <col min="5" max="6" width="12.5703125" customWidth="1"/>
    <col min="7" max="7" width="15.140625" customWidth="1"/>
  </cols>
  <sheetData>
    <row r="1" spans="1:19" x14ac:dyDescent="0.25">
      <c r="A1" s="121"/>
      <c r="B1" s="121"/>
      <c r="C1" s="121"/>
      <c r="D1" s="121"/>
      <c r="E1" s="121"/>
      <c r="F1" s="218" t="s">
        <v>279</v>
      </c>
      <c r="G1" s="218"/>
    </row>
    <row r="2" spans="1:19" ht="34.5" customHeight="1" x14ac:dyDescent="0.25">
      <c r="A2" s="226" t="s">
        <v>421</v>
      </c>
      <c r="B2" s="226"/>
      <c r="C2" s="226"/>
      <c r="D2" s="226"/>
      <c r="E2" s="226"/>
      <c r="F2" s="226"/>
      <c r="G2" s="226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51.75" customHeight="1" x14ac:dyDescent="0.25">
      <c r="A3" s="227" t="s">
        <v>4</v>
      </c>
      <c r="B3" s="228"/>
      <c r="C3" s="229" t="s">
        <v>5</v>
      </c>
      <c r="D3" s="230"/>
      <c r="E3" s="230"/>
      <c r="F3" s="231"/>
      <c r="G3" s="122" t="s">
        <v>3</v>
      </c>
    </row>
    <row r="4" spans="1:19" ht="38.25" x14ac:dyDescent="0.25">
      <c r="A4" s="122" t="s">
        <v>6</v>
      </c>
      <c r="B4" s="123" t="s">
        <v>7</v>
      </c>
      <c r="C4" s="123" t="s">
        <v>8</v>
      </c>
      <c r="D4" s="122" t="s">
        <v>9</v>
      </c>
      <c r="E4" s="123" t="s">
        <v>10</v>
      </c>
      <c r="F4" s="123" t="s">
        <v>11</v>
      </c>
      <c r="G4" s="124"/>
    </row>
    <row r="5" spans="1:19" ht="51.75" x14ac:dyDescent="0.25">
      <c r="A5" s="221">
        <v>1</v>
      </c>
      <c r="B5" s="222" t="s">
        <v>64</v>
      </c>
      <c r="C5" s="133" t="s">
        <v>422</v>
      </c>
      <c r="D5" s="12" t="s">
        <v>14</v>
      </c>
      <c r="E5" s="137">
        <v>4439</v>
      </c>
      <c r="F5" s="137">
        <v>4481</v>
      </c>
      <c r="G5" s="232">
        <f>((F5/E5+F7/E7+F9/E9+F11/E11+F15/E15+F20/E20+F21/E21+F23/E23+F24/E24+F27/E27+F29/E29+F30/E30+F31/E31+F32/E32)/14)/(F33/E33)*100</f>
        <v>140.53675109272109</v>
      </c>
    </row>
    <row r="6" spans="1:19" ht="40.5" customHeight="1" x14ac:dyDescent="0.25">
      <c r="A6" s="221"/>
      <c r="B6" s="222"/>
      <c r="C6" s="133" t="s">
        <v>423</v>
      </c>
      <c r="D6" s="12" t="s">
        <v>14</v>
      </c>
      <c r="E6" s="137" t="s">
        <v>47</v>
      </c>
      <c r="F6" s="137" t="s">
        <v>47</v>
      </c>
      <c r="G6" s="232"/>
    </row>
    <row r="7" spans="1:19" x14ac:dyDescent="0.25">
      <c r="A7" s="221"/>
      <c r="B7" s="222"/>
      <c r="C7" s="133" t="s">
        <v>424</v>
      </c>
      <c r="D7" s="12" t="s">
        <v>14</v>
      </c>
      <c r="E7" s="137">
        <v>95</v>
      </c>
      <c r="F7" s="137">
        <v>119</v>
      </c>
      <c r="G7" s="232"/>
    </row>
    <row r="8" spans="1:19" ht="26.25" x14ac:dyDescent="0.25">
      <c r="A8" s="221"/>
      <c r="B8" s="222"/>
      <c r="C8" s="133" t="s">
        <v>425</v>
      </c>
      <c r="D8" s="12" t="s">
        <v>26</v>
      </c>
      <c r="E8" s="137" t="s">
        <v>47</v>
      </c>
      <c r="F8" s="137" t="s">
        <v>47</v>
      </c>
      <c r="G8" s="232"/>
    </row>
    <row r="9" spans="1:19" ht="41.25" customHeight="1" x14ac:dyDescent="0.25">
      <c r="A9" s="221"/>
      <c r="B9" s="222"/>
      <c r="C9" s="133" t="s">
        <v>426</v>
      </c>
      <c r="D9" s="12" t="s">
        <v>14</v>
      </c>
      <c r="E9" s="137">
        <v>1181</v>
      </c>
      <c r="F9" s="137">
        <v>1609</v>
      </c>
      <c r="G9" s="232"/>
    </row>
    <row r="10" spans="1:19" ht="39" x14ac:dyDescent="0.25">
      <c r="A10" s="221"/>
      <c r="B10" s="222"/>
      <c r="C10" s="133" t="s">
        <v>427</v>
      </c>
      <c r="D10" s="12" t="s">
        <v>26</v>
      </c>
      <c r="E10" s="137" t="s">
        <v>47</v>
      </c>
      <c r="F10" s="137" t="s">
        <v>47</v>
      </c>
      <c r="G10" s="232"/>
    </row>
    <row r="11" spans="1:19" ht="64.5" x14ac:dyDescent="0.25">
      <c r="A11" s="221"/>
      <c r="B11" s="222"/>
      <c r="C11" s="133" t="s">
        <v>428</v>
      </c>
      <c r="D11" s="124" t="s">
        <v>26</v>
      </c>
      <c r="E11" s="137">
        <v>1008</v>
      </c>
      <c r="F11" s="137">
        <v>1008</v>
      </c>
      <c r="G11" s="232"/>
    </row>
    <row r="12" spans="1:19" ht="39" x14ac:dyDescent="0.25">
      <c r="A12" s="221"/>
      <c r="B12" s="222"/>
      <c r="C12" s="133" t="s">
        <v>429</v>
      </c>
      <c r="D12" s="124" t="s">
        <v>26</v>
      </c>
      <c r="E12" s="137" t="s">
        <v>47</v>
      </c>
      <c r="F12" s="137" t="s">
        <v>47</v>
      </c>
      <c r="G12" s="232"/>
    </row>
    <row r="13" spans="1:19" ht="39" x14ac:dyDescent="0.25">
      <c r="A13" s="221"/>
      <c r="B13" s="222"/>
      <c r="C13" s="133" t="s">
        <v>430</v>
      </c>
      <c r="D13" s="124" t="s">
        <v>26</v>
      </c>
      <c r="E13" s="137" t="s">
        <v>47</v>
      </c>
      <c r="F13" s="137" t="s">
        <v>47</v>
      </c>
      <c r="G13" s="232"/>
    </row>
    <row r="14" spans="1:19" ht="64.5" x14ac:dyDescent="0.25">
      <c r="A14" s="221"/>
      <c r="B14" s="222"/>
      <c r="C14" s="133" t="s">
        <v>431</v>
      </c>
      <c r="D14" s="124" t="s">
        <v>26</v>
      </c>
      <c r="E14" s="137" t="s">
        <v>47</v>
      </c>
      <c r="F14" s="137" t="s">
        <v>47</v>
      </c>
      <c r="G14" s="232"/>
    </row>
    <row r="15" spans="1:19" ht="26.25" x14ac:dyDescent="0.25">
      <c r="A15" s="221"/>
      <c r="B15" s="222"/>
      <c r="C15" s="133" t="s">
        <v>432</v>
      </c>
      <c r="D15" s="124" t="s">
        <v>26</v>
      </c>
      <c r="E15" s="137">
        <v>8</v>
      </c>
      <c r="F15" s="137">
        <v>15</v>
      </c>
      <c r="G15" s="232"/>
    </row>
    <row r="16" spans="1:19" ht="26.25" x14ac:dyDescent="0.25">
      <c r="A16" s="221"/>
      <c r="B16" s="222"/>
      <c r="C16" s="133" t="s">
        <v>433</v>
      </c>
      <c r="D16" s="124" t="s">
        <v>14</v>
      </c>
      <c r="E16" s="137" t="s">
        <v>47</v>
      </c>
      <c r="F16" s="137" t="s">
        <v>47</v>
      </c>
      <c r="G16" s="232"/>
    </row>
    <row r="17" spans="1:7" ht="39" x14ac:dyDescent="0.25">
      <c r="A17" s="221"/>
      <c r="B17" s="222"/>
      <c r="C17" s="133" t="s">
        <v>434</v>
      </c>
      <c r="D17" s="124" t="s">
        <v>14</v>
      </c>
      <c r="E17" s="137" t="s">
        <v>47</v>
      </c>
      <c r="F17" s="137" t="s">
        <v>47</v>
      </c>
      <c r="G17" s="232"/>
    </row>
    <row r="18" spans="1:7" ht="39" x14ac:dyDescent="0.25">
      <c r="A18" s="221"/>
      <c r="B18" s="222"/>
      <c r="C18" s="133" t="s">
        <v>435</v>
      </c>
      <c r="D18" s="124" t="s">
        <v>26</v>
      </c>
      <c r="E18" s="137" t="s">
        <v>47</v>
      </c>
      <c r="F18" s="137" t="s">
        <v>47</v>
      </c>
      <c r="G18" s="232"/>
    </row>
    <row r="19" spans="1:7" ht="51.75" x14ac:dyDescent="0.25">
      <c r="A19" s="221"/>
      <c r="B19" s="222"/>
      <c r="C19" s="133" t="s">
        <v>436</v>
      </c>
      <c r="D19" s="124" t="s">
        <v>14</v>
      </c>
      <c r="E19" s="137" t="s">
        <v>47</v>
      </c>
      <c r="F19" s="137" t="s">
        <v>47</v>
      </c>
      <c r="G19" s="232"/>
    </row>
    <row r="20" spans="1:7" ht="29.25" customHeight="1" x14ac:dyDescent="0.25">
      <c r="A20" s="221"/>
      <c r="B20" s="222"/>
      <c r="C20" s="133" t="s">
        <v>437</v>
      </c>
      <c r="D20" s="124" t="s">
        <v>26</v>
      </c>
      <c r="E20" s="137">
        <v>11</v>
      </c>
      <c r="F20" s="137">
        <v>11</v>
      </c>
      <c r="G20" s="232"/>
    </row>
    <row r="21" spans="1:7" ht="26.25" x14ac:dyDescent="0.25">
      <c r="A21" s="221"/>
      <c r="B21" s="222"/>
      <c r="C21" s="133" t="s">
        <v>438</v>
      </c>
      <c r="D21" s="124" t="s">
        <v>65</v>
      </c>
      <c r="E21" s="137">
        <v>11440</v>
      </c>
      <c r="F21" s="137">
        <v>11250</v>
      </c>
      <c r="G21" s="232"/>
    </row>
    <row r="22" spans="1:7" ht="51.75" x14ac:dyDescent="0.25">
      <c r="A22" s="221"/>
      <c r="B22" s="222"/>
      <c r="C22" s="133" t="s">
        <v>439</v>
      </c>
      <c r="D22" s="124" t="s">
        <v>26</v>
      </c>
      <c r="E22" s="137" t="s">
        <v>47</v>
      </c>
      <c r="F22" s="137" t="s">
        <v>47</v>
      </c>
      <c r="G22" s="232"/>
    </row>
    <row r="23" spans="1:7" ht="26.25" x14ac:dyDescent="0.25">
      <c r="A23" s="221"/>
      <c r="B23" s="222"/>
      <c r="C23" s="133" t="s">
        <v>440</v>
      </c>
      <c r="D23" s="124" t="s">
        <v>26</v>
      </c>
      <c r="E23" s="137">
        <v>14</v>
      </c>
      <c r="F23" s="137">
        <v>19</v>
      </c>
      <c r="G23" s="232"/>
    </row>
    <row r="24" spans="1:7" ht="39" x14ac:dyDescent="0.25">
      <c r="A24" s="221"/>
      <c r="B24" s="222"/>
      <c r="C24" s="133" t="s">
        <v>441</v>
      </c>
      <c r="D24" s="124" t="s">
        <v>26</v>
      </c>
      <c r="E24" s="137">
        <v>3</v>
      </c>
      <c r="F24" s="137">
        <v>5</v>
      </c>
      <c r="G24" s="232"/>
    </row>
    <row r="25" spans="1:7" ht="36.75" customHeight="1" x14ac:dyDescent="0.25">
      <c r="A25" s="221"/>
      <c r="B25" s="222"/>
      <c r="C25" s="133" t="s">
        <v>442</v>
      </c>
      <c r="D25" s="124" t="s">
        <v>26</v>
      </c>
      <c r="E25" s="137" t="s">
        <v>47</v>
      </c>
      <c r="F25" s="137" t="s">
        <v>47</v>
      </c>
      <c r="G25" s="232"/>
    </row>
    <row r="26" spans="1:7" ht="42.75" customHeight="1" x14ac:dyDescent="0.25">
      <c r="A26" s="221"/>
      <c r="B26" s="222"/>
      <c r="C26" s="133" t="s">
        <v>443</v>
      </c>
      <c r="D26" s="124" t="s">
        <v>22</v>
      </c>
      <c r="E26" s="137" t="s">
        <v>47</v>
      </c>
      <c r="F26" s="137" t="s">
        <v>47</v>
      </c>
      <c r="G26" s="232"/>
    </row>
    <row r="27" spans="1:7" ht="26.25" x14ac:dyDescent="0.25">
      <c r="A27" s="221"/>
      <c r="B27" s="222"/>
      <c r="C27" s="133" t="s">
        <v>444</v>
      </c>
      <c r="D27" s="124" t="s">
        <v>26</v>
      </c>
      <c r="E27" s="137">
        <v>154</v>
      </c>
      <c r="F27" s="137">
        <v>173</v>
      </c>
      <c r="G27" s="232"/>
    </row>
    <row r="28" spans="1:7" ht="64.5" x14ac:dyDescent="0.25">
      <c r="A28" s="221"/>
      <c r="B28" s="222"/>
      <c r="C28" s="133" t="s">
        <v>445</v>
      </c>
      <c r="D28" s="124" t="s">
        <v>22</v>
      </c>
      <c r="E28" s="137" t="s">
        <v>47</v>
      </c>
      <c r="F28" s="137" t="s">
        <v>47</v>
      </c>
      <c r="G28" s="232"/>
    </row>
    <row r="29" spans="1:7" ht="39" x14ac:dyDescent="0.25">
      <c r="A29" s="221"/>
      <c r="B29" s="222"/>
      <c r="C29" s="133" t="s">
        <v>446</v>
      </c>
      <c r="D29" s="124" t="s">
        <v>26</v>
      </c>
      <c r="E29" s="137">
        <v>193</v>
      </c>
      <c r="F29" s="137">
        <v>344</v>
      </c>
      <c r="G29" s="232"/>
    </row>
    <row r="30" spans="1:7" ht="26.25" x14ac:dyDescent="0.25">
      <c r="A30" s="221"/>
      <c r="B30" s="222"/>
      <c r="C30" s="133" t="s">
        <v>447</v>
      </c>
      <c r="D30" s="124" t="s">
        <v>26</v>
      </c>
      <c r="E30" s="137">
        <v>9</v>
      </c>
      <c r="F30" s="137">
        <v>20</v>
      </c>
      <c r="G30" s="232"/>
    </row>
    <row r="31" spans="1:7" ht="39" x14ac:dyDescent="0.25">
      <c r="A31" s="221"/>
      <c r="B31" s="222"/>
      <c r="C31" s="133" t="s">
        <v>448</v>
      </c>
      <c r="D31" s="12" t="s">
        <v>66</v>
      </c>
      <c r="E31" s="137">
        <v>954.8</v>
      </c>
      <c r="F31" s="137">
        <v>1931.9</v>
      </c>
      <c r="G31" s="232"/>
    </row>
    <row r="32" spans="1:7" ht="26.25" x14ac:dyDescent="0.25">
      <c r="A32" s="221"/>
      <c r="B32" s="222"/>
      <c r="C32" s="13" t="s">
        <v>449</v>
      </c>
      <c r="D32" s="4" t="s">
        <v>67</v>
      </c>
      <c r="E32" s="137">
        <v>1812</v>
      </c>
      <c r="F32" s="137">
        <v>1843</v>
      </c>
      <c r="G32" s="232"/>
    </row>
    <row r="33" spans="1:7" x14ac:dyDescent="0.25">
      <c r="A33" s="221"/>
      <c r="B33" s="222"/>
      <c r="C33" s="13" t="s">
        <v>39</v>
      </c>
      <c r="D33" s="123" t="s">
        <v>17</v>
      </c>
      <c r="E33" s="51">
        <v>1913.8415600000001</v>
      </c>
      <c r="F33" s="51">
        <v>1913.8415600000001</v>
      </c>
      <c r="G33" s="232"/>
    </row>
    <row r="34" spans="1:7" x14ac:dyDescent="0.25">
      <c r="A34" s="221"/>
      <c r="B34" s="222"/>
      <c r="C34" s="133" t="s">
        <v>18</v>
      </c>
      <c r="D34" s="124" t="s">
        <v>17</v>
      </c>
      <c r="E34" s="51">
        <v>1913.8415600000001</v>
      </c>
      <c r="F34" s="51">
        <v>1913.8415600000001</v>
      </c>
      <c r="G34" s="232"/>
    </row>
  </sheetData>
  <mergeCells count="7">
    <mergeCell ref="F1:G1"/>
    <mergeCell ref="A3:B3"/>
    <mergeCell ref="C3:F3"/>
    <mergeCell ref="A5:A34"/>
    <mergeCell ref="B5:B34"/>
    <mergeCell ref="G5:G34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F7" sqref="F7"/>
    </sheetView>
  </sheetViews>
  <sheetFormatPr defaultRowHeight="15" x14ac:dyDescent="0.25"/>
  <cols>
    <col min="2" max="2" width="23.7109375" customWidth="1"/>
    <col min="3" max="3" width="29.7109375" customWidth="1"/>
    <col min="4" max="4" width="12.85546875" customWidth="1"/>
    <col min="5" max="6" width="17.85546875" customWidth="1"/>
    <col min="7" max="7" width="15.85546875" customWidth="1"/>
    <col min="8" max="9" width="13.7109375" customWidth="1"/>
    <col min="10" max="10" width="12.5703125" bestFit="1" customWidth="1"/>
  </cols>
  <sheetData>
    <row r="1" spans="1:19" x14ac:dyDescent="0.25">
      <c r="A1" s="121"/>
      <c r="B1" s="121"/>
      <c r="C1" s="121"/>
      <c r="D1" s="121"/>
      <c r="E1" s="121"/>
      <c r="F1" s="218" t="s">
        <v>280</v>
      </c>
      <c r="G1" s="218"/>
    </row>
    <row r="2" spans="1:19" ht="34.5" customHeight="1" x14ac:dyDescent="0.3">
      <c r="A2" s="226" t="s">
        <v>450</v>
      </c>
      <c r="B2" s="226"/>
      <c r="C2" s="226"/>
      <c r="D2" s="226"/>
      <c r="E2" s="226"/>
      <c r="F2" s="226"/>
      <c r="G2" s="226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55.5" customHeight="1" x14ac:dyDescent="0.25">
      <c r="A3" s="227" t="s">
        <v>4</v>
      </c>
      <c r="B3" s="228"/>
      <c r="C3" s="229" t="s">
        <v>5</v>
      </c>
      <c r="D3" s="230"/>
      <c r="E3" s="230"/>
      <c r="F3" s="231"/>
      <c r="G3" s="122" t="s">
        <v>3</v>
      </c>
    </row>
    <row r="4" spans="1:19" ht="22.5" customHeight="1" x14ac:dyDescent="0.25">
      <c r="A4" s="122" t="s">
        <v>6</v>
      </c>
      <c r="B4" s="123" t="s">
        <v>7</v>
      </c>
      <c r="C4" s="123" t="s">
        <v>8</v>
      </c>
      <c r="D4" s="122" t="s">
        <v>9</v>
      </c>
      <c r="E4" s="123" t="s">
        <v>10</v>
      </c>
      <c r="F4" s="123" t="s">
        <v>11</v>
      </c>
      <c r="G4" s="143"/>
    </row>
    <row r="5" spans="1:19" ht="17.25" customHeight="1" x14ac:dyDescent="0.25">
      <c r="A5" s="233">
        <v>1</v>
      </c>
      <c r="B5" s="222" t="s">
        <v>178</v>
      </c>
      <c r="C5" s="125" t="s">
        <v>179</v>
      </c>
      <c r="D5" s="124" t="s">
        <v>180</v>
      </c>
      <c r="E5" s="99">
        <v>123.96</v>
      </c>
      <c r="F5" s="99">
        <v>168.13800000000001</v>
      </c>
      <c r="G5" s="223">
        <f>((F5/E5+F6/E6+F7/E7+F8/E8+F9/E9+F10/E10+F11/E11+F12/E12+F13/E13+F14/E14+F15/E15+F16/E16+F15/E17+F18/E18+F19/E19+F20/E20+F21/E21+F22/E22+F23/E23+F24/E24+F25/E25+F26/E26+F27/E27+F28/E28)/24)/(F29/E29)*100</f>
        <v>177.82315770750068</v>
      </c>
    </row>
    <row r="6" spans="1:19" ht="24.75" customHeight="1" x14ac:dyDescent="0.25">
      <c r="A6" s="234"/>
      <c r="B6" s="222"/>
      <c r="C6" s="125" t="s">
        <v>181</v>
      </c>
      <c r="D6" s="124" t="s">
        <v>26</v>
      </c>
      <c r="E6" s="99">
        <v>225</v>
      </c>
      <c r="F6" s="99">
        <v>278</v>
      </c>
      <c r="G6" s="236"/>
    </row>
    <row r="7" spans="1:19" ht="38.25" x14ac:dyDescent="0.25">
      <c r="A7" s="234"/>
      <c r="B7" s="222"/>
      <c r="C7" s="125" t="s">
        <v>182</v>
      </c>
      <c r="D7" s="124" t="s">
        <v>180</v>
      </c>
      <c r="E7" s="99">
        <v>984.72</v>
      </c>
      <c r="F7" s="99">
        <v>1115.4680000000001</v>
      </c>
      <c r="G7" s="236"/>
    </row>
    <row r="8" spans="1:19" ht="54.75" customHeight="1" x14ac:dyDescent="0.25">
      <c r="A8" s="234"/>
      <c r="B8" s="222"/>
      <c r="C8" s="125" t="s">
        <v>183</v>
      </c>
      <c r="D8" s="124" t="s">
        <v>180</v>
      </c>
      <c r="E8" s="99">
        <v>566.6</v>
      </c>
      <c r="F8" s="99">
        <v>448.14299999999997</v>
      </c>
      <c r="G8" s="236"/>
    </row>
    <row r="9" spans="1:19" ht="26.25" customHeight="1" x14ac:dyDescent="0.25">
      <c r="A9" s="234"/>
      <c r="B9" s="222"/>
      <c r="C9" s="125" t="s">
        <v>184</v>
      </c>
      <c r="D9" s="124" t="s">
        <v>14</v>
      </c>
      <c r="E9" s="99">
        <v>7040</v>
      </c>
      <c r="F9" s="99">
        <v>12424</v>
      </c>
      <c r="G9" s="236"/>
    </row>
    <row r="10" spans="1:19" ht="39.75" customHeight="1" x14ac:dyDescent="0.25">
      <c r="A10" s="234"/>
      <c r="B10" s="222"/>
      <c r="C10" s="125" t="s">
        <v>185</v>
      </c>
      <c r="D10" s="124" t="s">
        <v>14</v>
      </c>
      <c r="E10" s="99">
        <v>81200</v>
      </c>
      <c r="F10" s="99">
        <v>164819</v>
      </c>
      <c r="G10" s="236"/>
    </row>
    <row r="11" spans="1:19" ht="25.5" x14ac:dyDescent="0.25">
      <c r="A11" s="234"/>
      <c r="B11" s="222"/>
      <c r="C11" s="125" t="s">
        <v>186</v>
      </c>
      <c r="D11" s="124" t="s">
        <v>180</v>
      </c>
      <c r="E11" s="99">
        <v>15.62</v>
      </c>
      <c r="F11" s="99">
        <v>15.521000000000001</v>
      </c>
      <c r="G11" s="236"/>
    </row>
    <row r="12" spans="1:19" ht="14.25" customHeight="1" x14ac:dyDescent="0.25">
      <c r="A12" s="234"/>
      <c r="B12" s="222"/>
      <c r="C12" s="125" t="s">
        <v>187</v>
      </c>
      <c r="D12" s="124" t="s">
        <v>180</v>
      </c>
      <c r="E12" s="99">
        <v>1.48</v>
      </c>
      <c r="F12" s="99">
        <v>1.599</v>
      </c>
      <c r="G12" s="236"/>
    </row>
    <row r="13" spans="1:19" ht="25.5" x14ac:dyDescent="0.25">
      <c r="A13" s="234"/>
      <c r="B13" s="222"/>
      <c r="C13" s="125" t="s">
        <v>188</v>
      </c>
      <c r="D13" s="124" t="s">
        <v>180</v>
      </c>
      <c r="E13" s="141">
        <v>41.84</v>
      </c>
      <c r="F13" s="99">
        <v>46.822000000000003</v>
      </c>
      <c r="G13" s="236"/>
    </row>
    <row r="14" spans="1:19" ht="26.25" customHeight="1" x14ac:dyDescent="0.25">
      <c r="A14" s="234"/>
      <c r="B14" s="222"/>
      <c r="C14" s="125" t="s">
        <v>451</v>
      </c>
      <c r="D14" s="124" t="s">
        <v>180</v>
      </c>
      <c r="E14" s="99">
        <v>17.5</v>
      </c>
      <c r="F14" s="99">
        <v>35.768999999999998</v>
      </c>
      <c r="G14" s="236"/>
    </row>
    <row r="15" spans="1:19" ht="51" customHeight="1" x14ac:dyDescent="0.25">
      <c r="A15" s="234"/>
      <c r="B15" s="222"/>
      <c r="C15" s="125" t="s">
        <v>190</v>
      </c>
      <c r="D15" s="124" t="s">
        <v>26</v>
      </c>
      <c r="E15" s="99">
        <v>991</v>
      </c>
      <c r="F15" s="99">
        <v>861</v>
      </c>
      <c r="G15" s="236"/>
    </row>
    <row r="16" spans="1:19" ht="40.5" customHeight="1" x14ac:dyDescent="0.25">
      <c r="A16" s="234"/>
      <c r="B16" s="222"/>
      <c r="C16" s="125" t="s">
        <v>191</v>
      </c>
      <c r="D16" s="124" t="s">
        <v>26</v>
      </c>
      <c r="E16" s="99">
        <v>108</v>
      </c>
      <c r="F16" s="99">
        <v>118</v>
      </c>
      <c r="G16" s="236"/>
    </row>
    <row r="17" spans="1:7" ht="62.25" customHeight="1" x14ac:dyDescent="0.25">
      <c r="A17" s="234"/>
      <c r="B17" s="222"/>
      <c r="C17" s="125" t="s">
        <v>192</v>
      </c>
      <c r="D17" s="124" t="s">
        <v>22</v>
      </c>
      <c r="E17" s="99">
        <v>103</v>
      </c>
      <c r="F17" s="99">
        <v>126.2</v>
      </c>
      <c r="G17" s="236"/>
    </row>
    <row r="18" spans="1:7" ht="24.75" customHeight="1" x14ac:dyDescent="0.25">
      <c r="A18" s="234"/>
      <c r="B18" s="222"/>
      <c r="C18" s="125" t="s">
        <v>193</v>
      </c>
      <c r="D18" s="124" t="s">
        <v>26</v>
      </c>
      <c r="E18" s="99">
        <v>35</v>
      </c>
      <c r="F18" s="99">
        <v>40</v>
      </c>
      <c r="G18" s="236"/>
    </row>
    <row r="19" spans="1:7" ht="50.25" customHeight="1" x14ac:dyDescent="0.25">
      <c r="A19" s="234"/>
      <c r="B19" s="222"/>
      <c r="C19" s="125" t="s">
        <v>194</v>
      </c>
      <c r="D19" s="124" t="s">
        <v>26</v>
      </c>
      <c r="E19" s="99">
        <v>15</v>
      </c>
      <c r="F19" s="99">
        <v>30</v>
      </c>
      <c r="G19" s="236"/>
    </row>
    <row r="20" spans="1:7" ht="38.25" x14ac:dyDescent="0.25">
      <c r="A20" s="234"/>
      <c r="B20" s="222"/>
      <c r="C20" s="125" t="s">
        <v>195</v>
      </c>
      <c r="D20" s="124" t="s">
        <v>26</v>
      </c>
      <c r="E20" s="99">
        <v>5</v>
      </c>
      <c r="F20" s="99">
        <v>8</v>
      </c>
      <c r="G20" s="236"/>
    </row>
    <row r="21" spans="1:7" ht="51" x14ac:dyDescent="0.25">
      <c r="A21" s="234"/>
      <c r="B21" s="222"/>
      <c r="C21" s="125" t="s">
        <v>196</v>
      </c>
      <c r="D21" s="124" t="s">
        <v>26</v>
      </c>
      <c r="E21" s="99">
        <v>70</v>
      </c>
      <c r="F21" s="99">
        <v>225</v>
      </c>
      <c r="G21" s="236"/>
    </row>
    <row r="22" spans="1:7" ht="25.5" x14ac:dyDescent="0.25">
      <c r="A22" s="234"/>
      <c r="B22" s="222"/>
      <c r="C22" s="125" t="s">
        <v>197</v>
      </c>
      <c r="D22" s="124" t="s">
        <v>26</v>
      </c>
      <c r="E22" s="99">
        <v>29</v>
      </c>
      <c r="F22" s="99">
        <v>47</v>
      </c>
      <c r="G22" s="236"/>
    </row>
    <row r="23" spans="1:7" ht="38.25" x14ac:dyDescent="0.25">
      <c r="A23" s="234"/>
      <c r="B23" s="222"/>
      <c r="C23" s="125" t="s">
        <v>198</v>
      </c>
      <c r="D23" s="124" t="s">
        <v>22</v>
      </c>
      <c r="E23" s="99">
        <v>111.06</v>
      </c>
      <c r="F23" s="99">
        <v>217</v>
      </c>
      <c r="G23" s="236"/>
    </row>
    <row r="24" spans="1:7" ht="38.25" x14ac:dyDescent="0.25">
      <c r="A24" s="234"/>
      <c r="B24" s="222"/>
      <c r="C24" s="125" t="s">
        <v>199</v>
      </c>
      <c r="D24" s="124" t="s">
        <v>22</v>
      </c>
      <c r="E24" s="99">
        <v>450</v>
      </c>
      <c r="F24" s="99">
        <v>465.71</v>
      </c>
      <c r="G24" s="236"/>
    </row>
    <row r="25" spans="1:7" ht="38.25" x14ac:dyDescent="0.25">
      <c r="A25" s="234"/>
      <c r="B25" s="222"/>
      <c r="C25" s="125" t="s">
        <v>200</v>
      </c>
      <c r="D25" s="124" t="s">
        <v>26</v>
      </c>
      <c r="E25" s="99">
        <v>5</v>
      </c>
      <c r="F25" s="99">
        <v>6</v>
      </c>
      <c r="G25" s="236"/>
    </row>
    <row r="26" spans="1:7" ht="38.25" x14ac:dyDescent="0.25">
      <c r="A26" s="234"/>
      <c r="B26" s="222"/>
      <c r="C26" s="125" t="s">
        <v>201</v>
      </c>
      <c r="D26" s="124" t="s">
        <v>26</v>
      </c>
      <c r="E26" s="99">
        <v>5</v>
      </c>
      <c r="F26" s="99">
        <v>7</v>
      </c>
      <c r="G26" s="236"/>
    </row>
    <row r="27" spans="1:7" ht="39.75" customHeight="1" x14ac:dyDescent="0.25">
      <c r="A27" s="234"/>
      <c r="B27" s="222"/>
      <c r="C27" s="125" t="s">
        <v>202</v>
      </c>
      <c r="D27" s="124" t="s">
        <v>26</v>
      </c>
      <c r="E27" s="99">
        <v>5</v>
      </c>
      <c r="F27" s="99">
        <v>7</v>
      </c>
      <c r="G27" s="236"/>
    </row>
    <row r="28" spans="1:7" ht="25.5" x14ac:dyDescent="0.25">
      <c r="A28" s="234"/>
      <c r="B28" s="222"/>
      <c r="C28" s="125" t="s">
        <v>203</v>
      </c>
      <c r="D28" s="124" t="s">
        <v>26</v>
      </c>
      <c r="E28" s="99">
        <v>5</v>
      </c>
      <c r="F28" s="99">
        <v>5</v>
      </c>
      <c r="G28" s="236"/>
    </row>
    <row r="29" spans="1:7" ht="25.5" x14ac:dyDescent="0.25">
      <c r="A29" s="234"/>
      <c r="B29" s="222"/>
      <c r="C29" s="138" t="s">
        <v>39</v>
      </c>
      <c r="D29" s="123" t="s">
        <v>17</v>
      </c>
      <c r="E29" s="139">
        <v>580586.42668000003</v>
      </c>
      <c r="F29" s="139">
        <v>563676.91706000001</v>
      </c>
      <c r="G29" s="236"/>
    </row>
    <row r="30" spans="1:7" x14ac:dyDescent="0.25">
      <c r="A30" s="234"/>
      <c r="B30" s="222"/>
      <c r="C30" s="133" t="s">
        <v>36</v>
      </c>
      <c r="D30" s="124" t="s">
        <v>17</v>
      </c>
      <c r="E30" s="139">
        <v>3802.37462</v>
      </c>
      <c r="F30" s="139">
        <v>3802.37462</v>
      </c>
      <c r="G30" s="236"/>
    </row>
    <row r="31" spans="1:7" x14ac:dyDescent="0.25">
      <c r="A31" s="234"/>
      <c r="B31" s="222"/>
      <c r="C31" s="125" t="s">
        <v>27</v>
      </c>
      <c r="D31" s="124" t="s">
        <v>17</v>
      </c>
      <c r="E31" s="139">
        <v>1606.71262</v>
      </c>
      <c r="F31" s="139">
        <v>1606.71262</v>
      </c>
      <c r="G31" s="236"/>
    </row>
    <row r="32" spans="1:7" x14ac:dyDescent="0.25">
      <c r="A32" s="234"/>
      <c r="B32" s="222"/>
      <c r="C32" s="125" t="s">
        <v>18</v>
      </c>
      <c r="D32" s="124" t="s">
        <v>17</v>
      </c>
      <c r="E32" s="139">
        <v>575085.82744000002</v>
      </c>
      <c r="F32" s="139">
        <v>575085.82744000002</v>
      </c>
      <c r="G32" s="236"/>
    </row>
    <row r="33" spans="1:7" x14ac:dyDescent="0.25">
      <c r="A33" s="235"/>
      <c r="B33" s="222"/>
      <c r="C33" s="125" t="s">
        <v>54</v>
      </c>
      <c r="D33" s="124" t="s">
        <v>17</v>
      </c>
      <c r="E33" s="139">
        <v>91.512</v>
      </c>
      <c r="F33" s="139">
        <v>91.512</v>
      </c>
      <c r="G33" s="237"/>
    </row>
  </sheetData>
  <mergeCells count="7">
    <mergeCell ref="F1:G1"/>
    <mergeCell ref="A3:B3"/>
    <mergeCell ref="C3:F3"/>
    <mergeCell ref="A5:A33"/>
    <mergeCell ref="B5:B33"/>
    <mergeCell ref="G5:G33"/>
    <mergeCell ref="A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C19" sqref="C19"/>
    </sheetView>
  </sheetViews>
  <sheetFormatPr defaultRowHeight="15" x14ac:dyDescent="0.25"/>
  <cols>
    <col min="1" max="1" width="5.85546875" customWidth="1"/>
    <col min="2" max="2" width="21.7109375" customWidth="1"/>
    <col min="3" max="3" width="29.5703125" customWidth="1"/>
    <col min="4" max="4" width="9.5703125" customWidth="1"/>
    <col min="5" max="6" width="14.5703125" customWidth="1"/>
    <col min="7" max="7" width="24.85546875" customWidth="1"/>
    <col min="8" max="8" width="14.5703125" customWidth="1"/>
  </cols>
  <sheetData>
    <row r="1" spans="1:19" x14ac:dyDescent="0.25">
      <c r="A1" s="121"/>
      <c r="B1" s="121"/>
      <c r="C1" s="121"/>
      <c r="D1" s="121"/>
      <c r="E1" s="121"/>
      <c r="F1" s="218" t="s">
        <v>281</v>
      </c>
      <c r="G1" s="218"/>
    </row>
    <row r="2" spans="1:19" ht="51.75" customHeight="1" x14ac:dyDescent="0.3">
      <c r="A2" s="226" t="s">
        <v>452</v>
      </c>
      <c r="B2" s="226"/>
      <c r="C2" s="226"/>
      <c r="D2" s="226"/>
      <c r="E2" s="226"/>
      <c r="F2" s="226"/>
      <c r="G2" s="226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30" customHeight="1" x14ac:dyDescent="0.25">
      <c r="A3" s="227" t="s">
        <v>4</v>
      </c>
      <c r="B3" s="228"/>
      <c r="C3" s="229" t="s">
        <v>5</v>
      </c>
      <c r="D3" s="230"/>
      <c r="E3" s="230"/>
      <c r="F3" s="231"/>
      <c r="G3" s="122" t="s">
        <v>3</v>
      </c>
    </row>
    <row r="4" spans="1:19" ht="23.25" customHeight="1" x14ac:dyDescent="0.25">
      <c r="A4" s="122" t="s">
        <v>6</v>
      </c>
      <c r="B4" s="123" t="s">
        <v>7</v>
      </c>
      <c r="C4" s="123" t="s">
        <v>8</v>
      </c>
      <c r="D4" s="122" t="s">
        <v>9</v>
      </c>
      <c r="E4" s="123" t="s">
        <v>10</v>
      </c>
      <c r="F4" s="123" t="s">
        <v>11</v>
      </c>
      <c r="G4" s="143"/>
    </row>
    <row r="5" spans="1:19" ht="51.75" customHeight="1" x14ac:dyDescent="0.25">
      <c r="A5" s="233">
        <v>1</v>
      </c>
      <c r="B5" s="222" t="s">
        <v>453</v>
      </c>
      <c r="C5" s="131" t="s">
        <v>205</v>
      </c>
      <c r="D5" s="12" t="s">
        <v>14</v>
      </c>
      <c r="E5" s="144">
        <v>114500</v>
      </c>
      <c r="F5" s="144">
        <v>397112</v>
      </c>
      <c r="G5" s="223">
        <f>((F5/E5+F6/E6+F7/E7+F8/E8+F9/E9+F10/E10+F11/E11+F12/E12+F13/E13)/9)/(F14/E14)*100</f>
        <v>611.55376746138495</v>
      </c>
    </row>
    <row r="6" spans="1:19" ht="44.25" customHeight="1" x14ac:dyDescent="0.25">
      <c r="A6" s="234"/>
      <c r="B6" s="238"/>
      <c r="C6" s="131" t="s">
        <v>206</v>
      </c>
      <c r="D6" s="12" t="s">
        <v>22</v>
      </c>
      <c r="E6" s="144">
        <v>210</v>
      </c>
      <c r="F6" s="144">
        <v>559</v>
      </c>
      <c r="G6" s="224"/>
    </row>
    <row r="7" spans="1:19" ht="12.75" customHeight="1" x14ac:dyDescent="0.25">
      <c r="A7" s="234"/>
      <c r="B7" s="238"/>
      <c r="C7" s="131" t="s">
        <v>207</v>
      </c>
      <c r="D7" s="12" t="s">
        <v>26</v>
      </c>
      <c r="E7" s="144">
        <v>25</v>
      </c>
      <c r="F7" s="144">
        <v>565</v>
      </c>
      <c r="G7" s="224"/>
    </row>
    <row r="8" spans="1:19" ht="12.75" customHeight="1" x14ac:dyDescent="0.25">
      <c r="A8" s="234"/>
      <c r="B8" s="238"/>
      <c r="C8" s="131" t="s">
        <v>208</v>
      </c>
      <c r="D8" s="12" t="s">
        <v>83</v>
      </c>
      <c r="E8" s="144">
        <v>10</v>
      </c>
      <c r="F8" s="144">
        <v>14</v>
      </c>
      <c r="G8" s="224"/>
    </row>
    <row r="9" spans="1:19" ht="92.25" customHeight="1" x14ac:dyDescent="0.25">
      <c r="A9" s="234"/>
      <c r="B9" s="238"/>
      <c r="C9" s="131" t="s">
        <v>209</v>
      </c>
      <c r="D9" s="12" t="s">
        <v>26</v>
      </c>
      <c r="E9" s="144">
        <v>147</v>
      </c>
      <c r="F9" s="144">
        <v>543</v>
      </c>
      <c r="G9" s="224"/>
    </row>
    <row r="10" spans="1:19" ht="38.25" customHeight="1" x14ac:dyDescent="0.25">
      <c r="A10" s="234"/>
      <c r="B10" s="238"/>
      <c r="C10" s="131" t="s">
        <v>210</v>
      </c>
      <c r="D10" s="12" t="s">
        <v>26</v>
      </c>
      <c r="E10" s="144">
        <v>30</v>
      </c>
      <c r="F10" s="144">
        <v>29</v>
      </c>
      <c r="G10" s="224"/>
    </row>
    <row r="11" spans="1:19" ht="63.75" x14ac:dyDescent="0.25">
      <c r="A11" s="234"/>
      <c r="B11" s="238"/>
      <c r="C11" s="131" t="s">
        <v>211</v>
      </c>
      <c r="D11" s="12" t="s">
        <v>26</v>
      </c>
      <c r="E11" s="144">
        <v>25</v>
      </c>
      <c r="F11" s="144">
        <v>25</v>
      </c>
      <c r="G11" s="224"/>
    </row>
    <row r="12" spans="1:19" ht="40.5" customHeight="1" x14ac:dyDescent="0.25">
      <c r="A12" s="234"/>
      <c r="B12" s="238"/>
      <c r="C12" s="131" t="s">
        <v>212</v>
      </c>
      <c r="D12" s="12" t="s">
        <v>26</v>
      </c>
      <c r="E12" s="144">
        <v>56</v>
      </c>
      <c r="F12" s="144">
        <v>726</v>
      </c>
      <c r="G12" s="224"/>
    </row>
    <row r="13" spans="1:19" ht="41.25" customHeight="1" x14ac:dyDescent="0.25">
      <c r="A13" s="234"/>
      <c r="B13" s="238"/>
      <c r="C13" s="131" t="s">
        <v>213</v>
      </c>
      <c r="D13" s="12" t="s">
        <v>14</v>
      </c>
      <c r="E13" s="144">
        <v>95</v>
      </c>
      <c r="F13" s="144">
        <v>593</v>
      </c>
      <c r="G13" s="224"/>
    </row>
    <row r="14" spans="1:19" ht="21" customHeight="1" x14ac:dyDescent="0.25">
      <c r="A14" s="234"/>
      <c r="B14" s="238"/>
      <c r="C14" s="142" t="s">
        <v>63</v>
      </c>
      <c r="D14" s="122" t="s">
        <v>17</v>
      </c>
      <c r="E14" s="145">
        <f>SUM(E15:E16)</f>
        <v>14155</v>
      </c>
      <c r="F14" s="145">
        <f>SUM(F15:F16)</f>
        <v>14144</v>
      </c>
      <c r="G14" s="224"/>
    </row>
    <row r="15" spans="1:19" ht="20.25" customHeight="1" x14ac:dyDescent="0.25">
      <c r="A15" s="234"/>
      <c r="B15" s="238"/>
      <c r="C15" s="11" t="s">
        <v>27</v>
      </c>
      <c r="D15" s="12" t="s">
        <v>17</v>
      </c>
      <c r="E15" s="145">
        <v>0</v>
      </c>
      <c r="F15" s="145">
        <v>0</v>
      </c>
      <c r="G15" s="224"/>
    </row>
    <row r="16" spans="1:19" ht="19.5" customHeight="1" x14ac:dyDescent="0.25">
      <c r="A16" s="235"/>
      <c r="B16" s="238"/>
      <c r="C16" s="131" t="s">
        <v>18</v>
      </c>
      <c r="D16" s="12" t="s">
        <v>17</v>
      </c>
      <c r="E16" s="146">
        <v>14155</v>
      </c>
      <c r="F16" s="146">
        <v>14144</v>
      </c>
      <c r="G16" s="225"/>
    </row>
  </sheetData>
  <mergeCells count="7">
    <mergeCell ref="F1:G1"/>
    <mergeCell ref="A5:A16"/>
    <mergeCell ref="B5:B16"/>
    <mergeCell ref="G5:G16"/>
    <mergeCell ref="A2:G2"/>
    <mergeCell ref="A3:B3"/>
    <mergeCell ref="C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zoomScaleNormal="100" zoomScalePageLayoutView="87" workbookViewId="0">
      <selection activeCell="A2" sqref="A2:G2"/>
    </sheetView>
  </sheetViews>
  <sheetFormatPr defaultRowHeight="15" x14ac:dyDescent="0.25"/>
  <cols>
    <col min="2" max="2" width="21.7109375" customWidth="1"/>
    <col min="3" max="3" width="23" customWidth="1"/>
    <col min="4" max="4" width="12.42578125" customWidth="1"/>
    <col min="5" max="6" width="10.85546875" customWidth="1"/>
    <col min="7" max="8" width="17.5703125" customWidth="1"/>
    <col min="9" max="9" width="12.5703125" customWidth="1"/>
  </cols>
  <sheetData>
    <row r="1" spans="1:19" x14ac:dyDescent="0.25">
      <c r="A1" s="121"/>
      <c r="B1" s="121"/>
      <c r="C1" s="121"/>
      <c r="D1" s="121"/>
      <c r="E1" s="121"/>
      <c r="F1" s="218" t="s">
        <v>282</v>
      </c>
      <c r="G1" s="218"/>
    </row>
    <row r="2" spans="1:19" ht="57.75" customHeight="1" x14ac:dyDescent="0.3">
      <c r="A2" s="226" t="s">
        <v>454</v>
      </c>
      <c r="B2" s="226"/>
      <c r="C2" s="226"/>
      <c r="D2" s="226"/>
      <c r="E2" s="226"/>
      <c r="F2" s="226"/>
      <c r="G2" s="226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55.5" customHeight="1" x14ac:dyDescent="0.25">
      <c r="A3" s="227" t="s">
        <v>4</v>
      </c>
      <c r="B3" s="228"/>
      <c r="C3" s="229" t="s">
        <v>5</v>
      </c>
      <c r="D3" s="230"/>
      <c r="E3" s="230"/>
      <c r="F3" s="231"/>
      <c r="G3" s="122" t="s">
        <v>3</v>
      </c>
    </row>
    <row r="4" spans="1:19" ht="20.25" customHeight="1" x14ac:dyDescent="0.25">
      <c r="A4" s="122" t="s">
        <v>6</v>
      </c>
      <c r="B4" s="123" t="s">
        <v>7</v>
      </c>
      <c r="C4" s="123" t="s">
        <v>8</v>
      </c>
      <c r="D4" s="122" t="s">
        <v>9</v>
      </c>
      <c r="E4" s="123" t="s">
        <v>10</v>
      </c>
      <c r="F4" s="123" t="s">
        <v>11</v>
      </c>
      <c r="G4" s="143"/>
    </row>
    <row r="5" spans="1:19" ht="55.5" customHeight="1" x14ac:dyDescent="0.25">
      <c r="A5" s="233">
        <v>1</v>
      </c>
      <c r="B5" s="222" t="s">
        <v>230</v>
      </c>
      <c r="C5" s="131" t="s">
        <v>231</v>
      </c>
      <c r="D5" s="124" t="s">
        <v>166</v>
      </c>
      <c r="E5" s="147">
        <v>3075</v>
      </c>
      <c r="F5" s="147">
        <v>3075</v>
      </c>
      <c r="G5" s="223">
        <f>((F5/E5+F6/E6+F7/E7)/3)/(F8/E8)*100</f>
        <v>102.00032172688715</v>
      </c>
    </row>
    <row r="6" spans="1:19" ht="60" customHeight="1" x14ac:dyDescent="0.25">
      <c r="A6" s="234"/>
      <c r="B6" s="222"/>
      <c r="C6" s="131" t="s">
        <v>232</v>
      </c>
      <c r="D6" s="124" t="s">
        <v>166</v>
      </c>
      <c r="E6" s="147">
        <v>285</v>
      </c>
      <c r="F6" s="147">
        <v>285</v>
      </c>
      <c r="G6" s="236"/>
    </row>
    <row r="7" spans="1:19" ht="12.75" customHeight="1" x14ac:dyDescent="0.25">
      <c r="A7" s="234"/>
      <c r="B7" s="222"/>
      <c r="C7" s="125" t="s">
        <v>233</v>
      </c>
      <c r="D7" s="124" t="s">
        <v>75</v>
      </c>
      <c r="E7" s="147">
        <v>225</v>
      </c>
      <c r="F7" s="147">
        <v>225</v>
      </c>
      <c r="G7" s="236"/>
    </row>
    <row r="8" spans="1:19" ht="12.75" customHeight="1" x14ac:dyDescent="0.25">
      <c r="A8" s="234"/>
      <c r="B8" s="222"/>
      <c r="C8" s="142" t="s">
        <v>63</v>
      </c>
      <c r="D8" s="122" t="s">
        <v>17</v>
      </c>
      <c r="E8" s="145">
        <f>SUM(E9:E10)</f>
        <v>6884.3987699999998</v>
      </c>
      <c r="F8" s="145">
        <f>SUM(F9:F10)</f>
        <v>6749.3892699999997</v>
      </c>
      <c r="G8" s="236"/>
    </row>
    <row r="9" spans="1:19" ht="24.75" customHeight="1" x14ac:dyDescent="0.25">
      <c r="A9" s="234"/>
      <c r="B9" s="222"/>
      <c r="C9" s="11" t="s">
        <v>27</v>
      </c>
      <c r="D9" s="12" t="s">
        <v>17</v>
      </c>
      <c r="E9" s="147">
        <v>0</v>
      </c>
      <c r="F9" s="147">
        <v>0</v>
      </c>
      <c r="G9" s="236"/>
    </row>
    <row r="10" spans="1:19" ht="30" customHeight="1" x14ac:dyDescent="0.25">
      <c r="A10" s="235"/>
      <c r="B10" s="222"/>
      <c r="C10" s="11" t="s">
        <v>18</v>
      </c>
      <c r="D10" s="12" t="s">
        <v>17</v>
      </c>
      <c r="E10" s="148">
        <v>6884.3987699999998</v>
      </c>
      <c r="F10" s="148">
        <v>6749.3892699999997</v>
      </c>
      <c r="G10" s="237"/>
    </row>
    <row r="22" ht="89.25" customHeight="1" x14ac:dyDescent="0.25"/>
  </sheetData>
  <mergeCells count="7">
    <mergeCell ref="F1:G1"/>
    <mergeCell ref="A5:A10"/>
    <mergeCell ref="B5:B10"/>
    <mergeCell ref="G5:G10"/>
    <mergeCell ref="A3:B3"/>
    <mergeCell ref="C3:F3"/>
    <mergeCell ref="A2:G2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Normal="100" zoomScalePageLayoutView="87" workbookViewId="0">
      <selection activeCell="A2" sqref="A2:G2"/>
    </sheetView>
  </sheetViews>
  <sheetFormatPr defaultRowHeight="15" x14ac:dyDescent="0.25"/>
  <cols>
    <col min="1" max="1" width="6.7109375" customWidth="1"/>
    <col min="2" max="2" width="27.28515625" customWidth="1"/>
    <col min="3" max="3" width="33" customWidth="1"/>
    <col min="5" max="6" width="10.5703125" bestFit="1" customWidth="1"/>
    <col min="7" max="7" width="15.42578125" customWidth="1"/>
  </cols>
  <sheetData>
    <row r="1" spans="1:19" x14ac:dyDescent="0.25">
      <c r="A1" s="121"/>
      <c r="B1" s="121"/>
      <c r="C1" s="121"/>
      <c r="D1" s="121"/>
      <c r="E1" s="121"/>
      <c r="F1" s="218" t="s">
        <v>283</v>
      </c>
      <c r="G1" s="218"/>
    </row>
    <row r="2" spans="1:19" ht="69" customHeight="1" x14ac:dyDescent="0.3">
      <c r="A2" s="226" t="s">
        <v>455</v>
      </c>
      <c r="B2" s="226"/>
      <c r="C2" s="226"/>
      <c r="D2" s="226"/>
      <c r="E2" s="226"/>
      <c r="F2" s="226"/>
      <c r="G2" s="226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55.5" customHeight="1" x14ac:dyDescent="0.25">
      <c r="A3" s="227" t="s">
        <v>4</v>
      </c>
      <c r="B3" s="228"/>
      <c r="C3" s="229" t="s">
        <v>5</v>
      </c>
      <c r="D3" s="230"/>
      <c r="E3" s="230"/>
      <c r="F3" s="231"/>
      <c r="G3" s="122" t="s">
        <v>3</v>
      </c>
    </row>
    <row r="4" spans="1:19" ht="24" customHeight="1" x14ac:dyDescent="0.25">
      <c r="A4" s="122" t="s">
        <v>6</v>
      </c>
      <c r="B4" s="123" t="s">
        <v>7</v>
      </c>
      <c r="C4" s="123" t="s">
        <v>8</v>
      </c>
      <c r="D4" s="122" t="s">
        <v>9</v>
      </c>
      <c r="E4" s="123" t="s">
        <v>10</v>
      </c>
      <c r="F4" s="123" t="s">
        <v>11</v>
      </c>
      <c r="G4" s="143"/>
    </row>
    <row r="5" spans="1:19" ht="39.75" customHeight="1" x14ac:dyDescent="0.25">
      <c r="A5" s="239">
        <v>1</v>
      </c>
      <c r="B5" s="241" t="s">
        <v>235</v>
      </c>
      <c r="C5" s="5" t="s">
        <v>236</v>
      </c>
      <c r="D5" s="4" t="s">
        <v>14</v>
      </c>
      <c r="E5" s="28">
        <v>183</v>
      </c>
      <c r="F5" s="28">
        <v>188</v>
      </c>
      <c r="G5" s="242">
        <f>((F5/E5+F6/E6+F7/E7+F8/E8+F9/E9+F10/E10)/6)/(F11/E11)*100</f>
        <v>223.25094541850939</v>
      </c>
    </row>
    <row r="6" spans="1:19" ht="43.5" customHeight="1" x14ac:dyDescent="0.25">
      <c r="A6" s="240"/>
      <c r="B6" s="241"/>
      <c r="C6" s="5" t="s">
        <v>237</v>
      </c>
      <c r="D6" s="4" t="s">
        <v>14</v>
      </c>
      <c r="E6" s="28">
        <v>27</v>
      </c>
      <c r="F6" s="28">
        <v>28</v>
      </c>
      <c r="G6" s="242"/>
    </row>
    <row r="7" spans="1:19" ht="66" customHeight="1" x14ac:dyDescent="0.25">
      <c r="A7" s="240"/>
      <c r="B7" s="241"/>
      <c r="C7" s="5" t="s">
        <v>238</v>
      </c>
      <c r="D7" s="4" t="s">
        <v>14</v>
      </c>
      <c r="E7" s="28">
        <v>12</v>
      </c>
      <c r="F7" s="28">
        <v>12</v>
      </c>
      <c r="G7" s="242"/>
    </row>
    <row r="8" spans="1:19" ht="54" customHeight="1" x14ac:dyDescent="0.25">
      <c r="A8" s="240"/>
      <c r="B8" s="241"/>
      <c r="C8" s="5" t="s">
        <v>239</v>
      </c>
      <c r="D8" s="4" t="s">
        <v>26</v>
      </c>
      <c r="E8" s="28">
        <v>12</v>
      </c>
      <c r="F8" s="28">
        <v>28</v>
      </c>
      <c r="G8" s="242"/>
    </row>
    <row r="9" spans="1:19" ht="43.5" customHeight="1" x14ac:dyDescent="0.25">
      <c r="A9" s="240"/>
      <c r="B9" s="241"/>
      <c r="C9" s="5" t="s">
        <v>240</v>
      </c>
      <c r="D9" s="4" t="s">
        <v>14</v>
      </c>
      <c r="E9" s="28">
        <v>42</v>
      </c>
      <c r="F9" s="28">
        <v>82</v>
      </c>
      <c r="G9" s="242"/>
    </row>
    <row r="10" spans="1:19" ht="15.75" customHeight="1" x14ac:dyDescent="0.25">
      <c r="A10" s="240"/>
      <c r="B10" s="241"/>
      <c r="C10" s="5" t="s">
        <v>241</v>
      </c>
      <c r="D10" s="4" t="s">
        <v>26</v>
      </c>
      <c r="E10" s="28">
        <v>72</v>
      </c>
      <c r="F10" s="28">
        <v>148</v>
      </c>
      <c r="G10" s="242"/>
    </row>
    <row r="11" spans="1:19" ht="16.5" customHeight="1" x14ac:dyDescent="0.25">
      <c r="A11" s="240"/>
      <c r="B11" s="241"/>
      <c r="C11" s="7" t="s">
        <v>63</v>
      </c>
      <c r="D11" s="15" t="s">
        <v>17</v>
      </c>
      <c r="E11" s="149">
        <f>SUM(E12:E13)</f>
        <v>2417.5</v>
      </c>
      <c r="F11" s="149">
        <f>SUM(F12:F13)</f>
        <v>1697.5</v>
      </c>
      <c r="G11" s="242"/>
    </row>
    <row r="12" spans="1:19" ht="20.25" customHeight="1" x14ac:dyDescent="0.25">
      <c r="A12" s="240"/>
      <c r="B12" s="241"/>
      <c r="C12" s="6" t="s">
        <v>18</v>
      </c>
      <c r="D12" s="4" t="s">
        <v>17</v>
      </c>
      <c r="E12" s="150">
        <v>1156</v>
      </c>
      <c r="F12" s="150">
        <v>436</v>
      </c>
      <c r="G12" s="242"/>
    </row>
    <row r="13" spans="1:19" ht="17.25" customHeight="1" x14ac:dyDescent="0.25">
      <c r="A13" s="240"/>
      <c r="B13" s="241"/>
      <c r="C13" s="5" t="s">
        <v>54</v>
      </c>
      <c r="D13" s="4" t="s">
        <v>17</v>
      </c>
      <c r="E13" s="150">
        <v>1261.5</v>
      </c>
      <c r="F13" s="150">
        <v>1261.5</v>
      </c>
      <c r="G13" s="242"/>
    </row>
    <row r="14" spans="1:19" x14ac:dyDescent="0.25">
      <c r="E14" s="151"/>
      <c r="F14" s="151"/>
    </row>
  </sheetData>
  <mergeCells count="7">
    <mergeCell ref="F1:G1"/>
    <mergeCell ref="A5:A13"/>
    <mergeCell ref="B5:B13"/>
    <mergeCell ref="G5:G13"/>
    <mergeCell ref="A3:B3"/>
    <mergeCell ref="C3:F3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Normal="100" zoomScalePageLayoutView="87" workbookViewId="0">
      <selection activeCell="K9" sqref="K9"/>
    </sheetView>
  </sheetViews>
  <sheetFormatPr defaultRowHeight="15" x14ac:dyDescent="0.25"/>
  <cols>
    <col min="2" max="2" width="22.28515625" customWidth="1"/>
    <col min="3" max="3" width="25.140625" style="120" customWidth="1"/>
    <col min="4" max="4" width="13.140625" customWidth="1"/>
    <col min="7" max="7" width="13.7109375" customWidth="1"/>
  </cols>
  <sheetData>
    <row r="1" spans="1:19" x14ac:dyDescent="0.25">
      <c r="A1" s="121"/>
      <c r="B1" s="121"/>
      <c r="C1" s="153"/>
      <c r="D1" s="121"/>
      <c r="E1" s="121"/>
      <c r="F1" s="218" t="s">
        <v>284</v>
      </c>
      <c r="G1" s="218"/>
    </row>
    <row r="2" spans="1:19" ht="55.5" customHeight="1" x14ac:dyDescent="0.25">
      <c r="A2" s="226" t="s">
        <v>456</v>
      </c>
      <c r="B2" s="226"/>
      <c r="C2" s="226"/>
      <c r="D2" s="226"/>
      <c r="E2" s="226"/>
      <c r="F2" s="226"/>
      <c r="G2" s="226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55.5" customHeight="1" x14ac:dyDescent="0.25">
      <c r="A3" s="227" t="s">
        <v>4</v>
      </c>
      <c r="B3" s="228"/>
      <c r="C3" s="229" t="s">
        <v>5</v>
      </c>
      <c r="D3" s="230"/>
      <c r="E3" s="230"/>
      <c r="F3" s="231"/>
      <c r="G3" s="122" t="s">
        <v>3</v>
      </c>
    </row>
    <row r="4" spans="1:19" ht="14.25" customHeight="1" x14ac:dyDescent="0.25">
      <c r="A4" s="157" t="s">
        <v>6</v>
      </c>
      <c r="B4" s="128" t="s">
        <v>7</v>
      </c>
      <c r="C4" s="128" t="s">
        <v>8</v>
      </c>
      <c r="D4" s="157" t="s">
        <v>9</v>
      </c>
      <c r="E4" s="128" t="s">
        <v>10</v>
      </c>
      <c r="F4" s="128" t="s">
        <v>11</v>
      </c>
      <c r="G4" s="143"/>
    </row>
    <row r="5" spans="1:19" ht="29.25" customHeight="1" x14ac:dyDescent="0.25">
      <c r="A5" s="243">
        <v>1</v>
      </c>
      <c r="B5" s="241" t="s">
        <v>267</v>
      </c>
      <c r="C5" s="8" t="s">
        <v>457</v>
      </c>
      <c r="D5" s="4" t="s">
        <v>458</v>
      </c>
      <c r="E5" s="28">
        <v>2633.4</v>
      </c>
      <c r="F5" s="28">
        <v>2733.1</v>
      </c>
      <c r="G5" s="246">
        <f>((E5/F5+E6/F6+F7/E7+F8/E8+F9/E9+F10/E10+F11/E11+F12/E12)/8)/(F13/E13)*100</f>
        <v>110.40091751783756</v>
      </c>
    </row>
    <row r="6" spans="1:19" ht="26.25" customHeight="1" x14ac:dyDescent="0.25">
      <c r="A6" s="244"/>
      <c r="B6" s="241"/>
      <c r="C6" s="8" t="s">
        <v>459</v>
      </c>
      <c r="D6" s="4" t="s">
        <v>458</v>
      </c>
      <c r="E6" s="28">
        <v>904.2</v>
      </c>
      <c r="F6" s="28">
        <v>945.9</v>
      </c>
      <c r="G6" s="247"/>
    </row>
    <row r="7" spans="1:19" ht="91.5" customHeight="1" x14ac:dyDescent="0.25">
      <c r="A7" s="244"/>
      <c r="B7" s="241"/>
      <c r="C7" s="8" t="s">
        <v>270</v>
      </c>
      <c r="D7" s="4" t="s">
        <v>460</v>
      </c>
      <c r="E7" s="28">
        <v>589.9</v>
      </c>
      <c r="F7" s="28">
        <v>607.80999999999995</v>
      </c>
      <c r="G7" s="247"/>
    </row>
    <row r="8" spans="1:19" ht="43.5" customHeight="1" x14ac:dyDescent="0.25">
      <c r="A8" s="244"/>
      <c r="B8" s="241"/>
      <c r="C8" s="8" t="s">
        <v>461</v>
      </c>
      <c r="D8" s="152" t="s">
        <v>462</v>
      </c>
      <c r="E8" s="26">
        <v>139.19999999999999</v>
      </c>
      <c r="F8" s="28">
        <v>144.6</v>
      </c>
      <c r="G8" s="247"/>
    </row>
    <row r="9" spans="1:19" ht="144" customHeight="1" x14ac:dyDescent="0.25">
      <c r="A9" s="244"/>
      <c r="B9" s="241"/>
      <c r="C9" s="8" t="s">
        <v>272</v>
      </c>
      <c r="D9" s="1" t="s">
        <v>22</v>
      </c>
      <c r="E9" s="28">
        <v>197.5</v>
      </c>
      <c r="F9" s="28">
        <v>263.38</v>
      </c>
      <c r="G9" s="247"/>
    </row>
    <row r="10" spans="1:19" ht="38.25" customHeight="1" x14ac:dyDescent="0.25">
      <c r="A10" s="244"/>
      <c r="B10" s="241"/>
      <c r="C10" s="8" t="s">
        <v>273</v>
      </c>
      <c r="D10" s="1" t="s">
        <v>22</v>
      </c>
      <c r="E10" s="28">
        <v>208.7</v>
      </c>
      <c r="F10" s="28">
        <v>210.1</v>
      </c>
      <c r="G10" s="247"/>
    </row>
    <row r="11" spans="1:19" ht="66.75" customHeight="1" x14ac:dyDescent="0.25">
      <c r="A11" s="244"/>
      <c r="B11" s="241"/>
      <c r="C11" s="8" t="s">
        <v>274</v>
      </c>
      <c r="D11" s="1" t="s">
        <v>26</v>
      </c>
      <c r="E11" s="28">
        <v>39</v>
      </c>
      <c r="F11" s="28">
        <v>44</v>
      </c>
      <c r="G11" s="247"/>
    </row>
    <row r="12" spans="1:19" ht="68.25" customHeight="1" x14ac:dyDescent="0.25">
      <c r="A12" s="244"/>
      <c r="B12" s="241"/>
      <c r="C12" s="8" t="s">
        <v>275</v>
      </c>
      <c r="D12" s="1" t="s">
        <v>26</v>
      </c>
      <c r="E12" s="28">
        <v>8</v>
      </c>
      <c r="F12" s="28">
        <v>11</v>
      </c>
      <c r="G12" s="247"/>
    </row>
    <row r="13" spans="1:19" ht="20.25" customHeight="1" x14ac:dyDescent="0.25">
      <c r="A13" s="244"/>
      <c r="B13" s="241"/>
      <c r="C13" s="154" t="s">
        <v>63</v>
      </c>
      <c r="D13" s="9" t="s">
        <v>17</v>
      </c>
      <c r="E13" s="155">
        <f>SUM(E14:E17)</f>
        <v>9.4600000000000009</v>
      </c>
      <c r="F13" s="155">
        <f>SUM(F14:F17)</f>
        <v>9.4600000000000009</v>
      </c>
      <c r="G13" s="247"/>
    </row>
    <row r="14" spans="1:19" ht="24" customHeight="1" x14ac:dyDescent="0.25">
      <c r="A14" s="244"/>
      <c r="B14" s="241"/>
      <c r="C14" s="8" t="s">
        <v>36</v>
      </c>
      <c r="D14" s="10" t="s">
        <v>17</v>
      </c>
      <c r="E14" s="156">
        <v>0</v>
      </c>
      <c r="F14" s="156">
        <v>0</v>
      </c>
      <c r="G14" s="247"/>
    </row>
    <row r="15" spans="1:19" ht="19.5" customHeight="1" x14ac:dyDescent="0.25">
      <c r="A15" s="244"/>
      <c r="B15" s="241"/>
      <c r="C15" s="8" t="s">
        <v>27</v>
      </c>
      <c r="D15" s="10" t="s">
        <v>17</v>
      </c>
      <c r="E15" s="156">
        <v>0</v>
      </c>
      <c r="F15" s="156">
        <v>0</v>
      </c>
      <c r="G15" s="247"/>
    </row>
    <row r="16" spans="1:19" x14ac:dyDescent="0.25">
      <c r="A16" s="244"/>
      <c r="B16" s="241"/>
      <c r="C16" s="8" t="s">
        <v>18</v>
      </c>
      <c r="D16" s="10" t="s">
        <v>17</v>
      </c>
      <c r="E16" s="156">
        <v>9.4600000000000009</v>
      </c>
      <c r="F16" s="156">
        <v>9.4600000000000009</v>
      </c>
      <c r="G16" s="247"/>
    </row>
    <row r="17" spans="1:7" ht="18.75" customHeight="1" x14ac:dyDescent="0.25">
      <c r="A17" s="245"/>
      <c r="B17" s="241"/>
      <c r="C17" s="8" t="s">
        <v>266</v>
      </c>
      <c r="D17" s="10"/>
      <c r="E17" s="156">
        <v>0</v>
      </c>
      <c r="F17" s="156">
        <v>0</v>
      </c>
      <c r="G17" s="248"/>
    </row>
  </sheetData>
  <mergeCells count="7">
    <mergeCell ref="F1:G1"/>
    <mergeCell ref="A5:A17"/>
    <mergeCell ref="B5:B17"/>
    <mergeCell ref="G5:G17"/>
    <mergeCell ref="A2:G2"/>
    <mergeCell ref="A3:B3"/>
    <mergeCell ref="C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Районные целевые показатели</vt:lpstr>
      <vt:lpstr>Рейтинг 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2025-12-09T12:31:43Z</dcterms:modified>
</cp:coreProperties>
</file>